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ESTIO ACAD (AAD, Avaluacio, GDocent, Cens, etc)\AAD\2025-2026\ENCARREC\"/>
    </mc:Choice>
  </mc:AlternateContent>
  <xr:revisionPtr revIDLastSave="0" documentId="13_ncr:1_{26B09DB5-30B4-40A5-9A39-5EF5FCAFC64D}" xr6:coauthVersionLast="36" xr6:coauthVersionMax="47" xr10:uidLastSave="{00000000-0000-0000-0000-000000000000}"/>
  <bookViews>
    <workbookView xWindow="-105" yWindow="-105" windowWidth="38625" windowHeight="21105" xr2:uid="{00000000-000D-0000-FFFF-FFFF00000000}"/>
  </bookViews>
  <sheets>
    <sheet name="ED" sheetId="8" r:id="rId1"/>
    <sheet name="Hoja1" sheetId="24" state="hidden" r:id="rId2"/>
    <sheet name="BALANÇ" sheetId="23" r:id="rId3"/>
    <sheet name="Unitats acadèmiques" sheetId="21" r:id="rId4"/>
  </sheets>
  <definedNames>
    <definedName name="_1Àrea_d_impressió" localSheetId="0">ED!$A$1:$Z$20</definedName>
    <definedName name="_xlnm._FilterDatabase" localSheetId="0" hidden="1">ED!$A$18:$Y$239</definedName>
  </definedNames>
  <calcPr calcId="191029"/>
  <pivotCaches>
    <pivotCache cacheId="10" r:id="rId5"/>
  </pivotCaches>
</workbook>
</file>

<file path=xl/calcChain.xml><?xml version="1.0" encoding="utf-8"?>
<calcChain xmlns="http://schemas.openxmlformats.org/spreadsheetml/2006/main">
  <c r="AC236" i="8" l="1"/>
  <c r="AB236" i="8"/>
  <c r="Y236" i="8"/>
  <c r="H236" i="8"/>
  <c r="H87" i="8"/>
  <c r="H86" i="8"/>
  <c r="H84" i="8"/>
  <c r="H83" i="8"/>
  <c r="H82" i="8"/>
  <c r="H81" i="8"/>
  <c r="H80" i="8"/>
  <c r="H77" i="8"/>
  <c r="H143" i="8" l="1"/>
  <c r="H237" i="8" l="1"/>
  <c r="H222" i="8" l="1"/>
  <c r="H144" i="8" l="1"/>
  <c r="H142" i="8"/>
  <c r="X92" i="8" l="1"/>
  <c r="X93" i="8"/>
  <c r="X94" i="8"/>
  <c r="X95" i="8"/>
  <c r="X96" i="8"/>
  <c r="X97" i="8"/>
  <c r="X98" i="8"/>
  <c r="Y98" i="8" s="1"/>
  <c r="X99" i="8"/>
  <c r="H99" i="8" s="1"/>
  <c r="X100" i="8"/>
  <c r="X101" i="8"/>
  <c r="X102" i="8"/>
  <c r="X103" i="8"/>
  <c r="X104" i="8"/>
  <c r="X105" i="8"/>
  <c r="Y105" i="8" s="1"/>
  <c r="X106" i="8"/>
  <c r="Y106" i="8" s="1"/>
  <c r="X107" i="8"/>
  <c r="Y107" i="8" s="1"/>
  <c r="X90" i="8"/>
  <c r="Y90" i="8" s="1"/>
  <c r="X91" i="8"/>
  <c r="AB91" i="8" s="1"/>
  <c r="AC106" i="8"/>
  <c r="AB106" i="8"/>
  <c r="AC105" i="8"/>
  <c r="AB105" i="8"/>
  <c r="H105" i="8"/>
  <c r="AC102" i="8"/>
  <c r="AB102" i="8"/>
  <c r="Y102" i="8"/>
  <c r="H102" i="8"/>
  <c r="AC96" i="8"/>
  <c r="AB96" i="8"/>
  <c r="Y96" i="8"/>
  <c r="H96" i="8"/>
  <c r="AC94" i="8"/>
  <c r="AB94" i="8"/>
  <c r="Y94" i="8"/>
  <c r="H94" i="8"/>
  <c r="AC92" i="8"/>
  <c r="AB92" i="8"/>
  <c r="Y92" i="8"/>
  <c r="H92" i="8"/>
  <c r="AC91" i="8"/>
  <c r="Y91" i="8"/>
  <c r="H91" i="8"/>
  <c r="AC107" i="8"/>
  <c r="H107" i="8"/>
  <c r="AC104" i="8"/>
  <c r="AB104" i="8"/>
  <c r="Y104" i="8"/>
  <c r="H104" i="8"/>
  <c r="AC103" i="8"/>
  <c r="AB103" i="8"/>
  <c r="Y103" i="8"/>
  <c r="H103" i="8"/>
  <c r="AC101" i="8"/>
  <c r="AB101" i="8"/>
  <c r="Y101" i="8"/>
  <c r="H101" i="8"/>
  <c r="AC100" i="8"/>
  <c r="AB100" i="8"/>
  <c r="Y100" i="8"/>
  <c r="H100" i="8"/>
  <c r="AC99" i="8"/>
  <c r="AB99" i="8"/>
  <c r="AC98" i="8"/>
  <c r="H98" i="8"/>
  <c r="AC97" i="8"/>
  <c r="AB97" i="8"/>
  <c r="Y97" i="8"/>
  <c r="H97" i="8"/>
  <c r="AC95" i="8"/>
  <c r="AB95" i="8"/>
  <c r="Y95" i="8"/>
  <c r="H95" i="8"/>
  <c r="AC93" i="8"/>
  <c r="AB93" i="8"/>
  <c r="Y93" i="8"/>
  <c r="H93" i="8"/>
  <c r="AC90" i="8"/>
  <c r="AB90" i="8"/>
  <c r="H90" i="8"/>
  <c r="AC114" i="8"/>
  <c r="AB114" i="8"/>
  <c r="Y114" i="8"/>
  <c r="H114" i="8"/>
  <c r="AB107" i="8" l="1"/>
  <c r="AB98" i="8"/>
  <c r="H106" i="8"/>
  <c r="Y99" i="8"/>
  <c r="H21" i="8"/>
  <c r="AC47" i="8"/>
  <c r="AB47" i="8"/>
  <c r="Y47" i="8"/>
  <c r="H47" i="8"/>
  <c r="H238" i="8" l="1"/>
  <c r="H88" i="8" l="1"/>
  <c r="H79" i="8"/>
  <c r="H76" i="8"/>
  <c r="H78" i="8"/>
  <c r="H225" i="8"/>
  <c r="H226" i="8"/>
  <c r="H227" i="8"/>
  <c r="H223" i="8"/>
  <c r="H224" i="8"/>
  <c r="H89" i="8" l="1"/>
  <c r="H85" i="8"/>
  <c r="H169" i="8" l="1"/>
  <c r="H170" i="8"/>
  <c r="H171" i="8"/>
  <c r="H172" i="8"/>
  <c r="H173" i="8"/>
  <c r="H159" i="8" l="1"/>
  <c r="H160" i="8"/>
  <c r="H161" i="8"/>
  <c r="AC160" i="8"/>
  <c r="AB160" i="8"/>
  <c r="Y160" i="8"/>
  <c r="AC89" i="8" l="1"/>
  <c r="AB89" i="8"/>
  <c r="AC238" i="8"/>
  <c r="AB238" i="8"/>
  <c r="AC237" i="8"/>
  <c r="AB237" i="8"/>
  <c r="AC235" i="8"/>
  <c r="AB235" i="8"/>
  <c r="AC234" i="8"/>
  <c r="AB234" i="8"/>
  <c r="AC233" i="8"/>
  <c r="AB233" i="8"/>
  <c r="AC232" i="8"/>
  <c r="AB232" i="8"/>
  <c r="AC231" i="8"/>
  <c r="AB231" i="8"/>
  <c r="AC230" i="8"/>
  <c r="AB230" i="8"/>
  <c r="AC229" i="8"/>
  <c r="AB229" i="8"/>
  <c r="AC228" i="8"/>
  <c r="AB228" i="8"/>
  <c r="AC227" i="8"/>
  <c r="AC226" i="8"/>
  <c r="AC225" i="8"/>
  <c r="AC224" i="8"/>
  <c r="AC223" i="8"/>
  <c r="AC222" i="8"/>
  <c r="AB222" i="8"/>
  <c r="AC221" i="8"/>
  <c r="AB221" i="8"/>
  <c r="AC220" i="8"/>
  <c r="AB220" i="8"/>
  <c r="AC219" i="8"/>
  <c r="AB219" i="8"/>
  <c r="AC218" i="8"/>
  <c r="AB218" i="8"/>
  <c r="AC217" i="8"/>
  <c r="AB217" i="8"/>
  <c r="AC216" i="8"/>
  <c r="AB216" i="8"/>
  <c r="AC215" i="8"/>
  <c r="AB215" i="8"/>
  <c r="AC214" i="8"/>
  <c r="AB214" i="8"/>
  <c r="AC213" i="8"/>
  <c r="AB213" i="8"/>
  <c r="AC212" i="8"/>
  <c r="AB212" i="8"/>
  <c r="AC211" i="8"/>
  <c r="AB211" i="8"/>
  <c r="AC210" i="8"/>
  <c r="AB210" i="8"/>
  <c r="AC209" i="8"/>
  <c r="AB209" i="8"/>
  <c r="AC208" i="8"/>
  <c r="AB208" i="8"/>
  <c r="AC207" i="8"/>
  <c r="AB207" i="8"/>
  <c r="AC206" i="8"/>
  <c r="AB206" i="8"/>
  <c r="AC205" i="8"/>
  <c r="AB205" i="8"/>
  <c r="AC204" i="8"/>
  <c r="AB204" i="8"/>
  <c r="AC203" i="8"/>
  <c r="AB203" i="8"/>
  <c r="AC202" i="8"/>
  <c r="AB202" i="8"/>
  <c r="AC201" i="8"/>
  <c r="AB201" i="8"/>
  <c r="AC200" i="8"/>
  <c r="AB200" i="8"/>
  <c r="AC199" i="8"/>
  <c r="AB199" i="8"/>
  <c r="AC198" i="8"/>
  <c r="AB198" i="8"/>
  <c r="AC197" i="8"/>
  <c r="AB197" i="8"/>
  <c r="AC196" i="8"/>
  <c r="AB196" i="8"/>
  <c r="AC195" i="8"/>
  <c r="AB195" i="8"/>
  <c r="AC194" i="8"/>
  <c r="AB194" i="8"/>
  <c r="AC193" i="8"/>
  <c r="AB193" i="8"/>
  <c r="AC192" i="8"/>
  <c r="AB192" i="8"/>
  <c r="AC191" i="8"/>
  <c r="AB191" i="8"/>
  <c r="AC190" i="8"/>
  <c r="AB190" i="8"/>
  <c r="AC189" i="8"/>
  <c r="AB189" i="8"/>
  <c r="AC188" i="8"/>
  <c r="AB188" i="8"/>
  <c r="AC187" i="8"/>
  <c r="AB187" i="8"/>
  <c r="AC186" i="8"/>
  <c r="AB186" i="8"/>
  <c r="AC185" i="8"/>
  <c r="AB185" i="8"/>
  <c r="AC184" i="8"/>
  <c r="AB184" i="8"/>
  <c r="AC183" i="8"/>
  <c r="AB183" i="8"/>
  <c r="AC182" i="8"/>
  <c r="AB182" i="8"/>
  <c r="AC181" i="8"/>
  <c r="AB181" i="8"/>
  <c r="AC180" i="8"/>
  <c r="AB180" i="8"/>
  <c r="AC179" i="8"/>
  <c r="AB179" i="8"/>
  <c r="AC178" i="8"/>
  <c r="AB178" i="8"/>
  <c r="AC177" i="8"/>
  <c r="AB177" i="8"/>
  <c r="AC176" i="8"/>
  <c r="AB176" i="8"/>
  <c r="AC175" i="8"/>
  <c r="AB175" i="8"/>
  <c r="AC174" i="8"/>
  <c r="AB174" i="8"/>
  <c r="AC173" i="8"/>
  <c r="AB173" i="8"/>
  <c r="AC172" i="8"/>
  <c r="AB172" i="8"/>
  <c r="AC171" i="8"/>
  <c r="AB171" i="8"/>
  <c r="AC170" i="8"/>
  <c r="AB170" i="8"/>
  <c r="AC169" i="8"/>
  <c r="AB169" i="8"/>
  <c r="AC168" i="8"/>
  <c r="AB168" i="8"/>
  <c r="AC167" i="8"/>
  <c r="AB167" i="8"/>
  <c r="AC166" i="8"/>
  <c r="AB166" i="8"/>
  <c r="AC165" i="8"/>
  <c r="AB165" i="8"/>
  <c r="AC164" i="8"/>
  <c r="AB164" i="8"/>
  <c r="AC163" i="8"/>
  <c r="AB163" i="8"/>
  <c r="AC162" i="8"/>
  <c r="AB162" i="8"/>
  <c r="AC161" i="8"/>
  <c r="AB161" i="8"/>
  <c r="AC159" i="8"/>
  <c r="AB159" i="8"/>
  <c r="AC158" i="8"/>
  <c r="AB158" i="8"/>
  <c r="AC157" i="8"/>
  <c r="AB157" i="8"/>
  <c r="AC156" i="8"/>
  <c r="AB156" i="8"/>
  <c r="AC155" i="8"/>
  <c r="AB155" i="8"/>
  <c r="AC154" i="8"/>
  <c r="AB154" i="8"/>
  <c r="AC153" i="8"/>
  <c r="AB153" i="8"/>
  <c r="AC152" i="8"/>
  <c r="AB152" i="8"/>
  <c r="AC151" i="8"/>
  <c r="AB151" i="8"/>
  <c r="AC150" i="8"/>
  <c r="AB150" i="8"/>
  <c r="AC149" i="8"/>
  <c r="AB149" i="8"/>
  <c r="AC148" i="8"/>
  <c r="AB148" i="8"/>
  <c r="AC147" i="8"/>
  <c r="AB147" i="8"/>
  <c r="AC146" i="8"/>
  <c r="AB146" i="8"/>
  <c r="AC145" i="8"/>
  <c r="AB145" i="8"/>
  <c r="AC144" i="8"/>
  <c r="AB144" i="8"/>
  <c r="AC143" i="8"/>
  <c r="AB143" i="8"/>
  <c r="AC142" i="8"/>
  <c r="AB142" i="8"/>
  <c r="AC141" i="8"/>
  <c r="AB141" i="8"/>
  <c r="AC140" i="8"/>
  <c r="AB140" i="8"/>
  <c r="AC139" i="8"/>
  <c r="AB139" i="8"/>
  <c r="AC138" i="8"/>
  <c r="AB138" i="8"/>
  <c r="AC137" i="8"/>
  <c r="AB137" i="8"/>
  <c r="AC136" i="8"/>
  <c r="AB136" i="8"/>
  <c r="AC135" i="8"/>
  <c r="AB135" i="8"/>
  <c r="AC134" i="8"/>
  <c r="AB134" i="8"/>
  <c r="AC133" i="8"/>
  <c r="AB133" i="8"/>
  <c r="AC132" i="8"/>
  <c r="AB132" i="8"/>
  <c r="AC131" i="8"/>
  <c r="AB131" i="8"/>
  <c r="AC130" i="8"/>
  <c r="AB130" i="8"/>
  <c r="AC129" i="8"/>
  <c r="AB129" i="8"/>
  <c r="AC128" i="8"/>
  <c r="AB128" i="8"/>
  <c r="AC127" i="8"/>
  <c r="AB127" i="8"/>
  <c r="AC126" i="8"/>
  <c r="AB126" i="8"/>
  <c r="AC125" i="8"/>
  <c r="AB125" i="8"/>
  <c r="AC124" i="8"/>
  <c r="AB124" i="8"/>
  <c r="AC123" i="8"/>
  <c r="AB123" i="8"/>
  <c r="AC122" i="8"/>
  <c r="AB122" i="8"/>
  <c r="AC121" i="8"/>
  <c r="AB121" i="8"/>
  <c r="AC120" i="8"/>
  <c r="AB120" i="8"/>
  <c r="AC119" i="8"/>
  <c r="AB119" i="8"/>
  <c r="AC118" i="8"/>
  <c r="AB118" i="8"/>
  <c r="AC117" i="8"/>
  <c r="AB117" i="8"/>
  <c r="AC116" i="8"/>
  <c r="AB116" i="8"/>
  <c r="AC115" i="8"/>
  <c r="AB115" i="8"/>
  <c r="AC113" i="8"/>
  <c r="AB113" i="8"/>
  <c r="AC112" i="8"/>
  <c r="AB112" i="8"/>
  <c r="AC111" i="8"/>
  <c r="AB111" i="8"/>
  <c r="AC110" i="8"/>
  <c r="AB110" i="8"/>
  <c r="AC109" i="8"/>
  <c r="AB109" i="8"/>
  <c r="AC108" i="8"/>
  <c r="AB108" i="8"/>
  <c r="AC88" i="8"/>
  <c r="AB88" i="8"/>
  <c r="AC87" i="8"/>
  <c r="AB87" i="8"/>
  <c r="AC86" i="8"/>
  <c r="AB86" i="8"/>
  <c r="AC85" i="8"/>
  <c r="AB85" i="8"/>
  <c r="AC84" i="8"/>
  <c r="AB84" i="8"/>
  <c r="AC83" i="8"/>
  <c r="AB83" i="8"/>
  <c r="AC82" i="8"/>
  <c r="AB82" i="8"/>
  <c r="AC81" i="8"/>
  <c r="AB81" i="8"/>
  <c r="AC80" i="8"/>
  <c r="AB80" i="8"/>
  <c r="AC79" i="8"/>
  <c r="AB79" i="8"/>
  <c r="AC78" i="8"/>
  <c r="AB78" i="8"/>
  <c r="AC77" i="8"/>
  <c r="AB77" i="8"/>
  <c r="AC76" i="8"/>
  <c r="AB76" i="8"/>
  <c r="AC75" i="8"/>
  <c r="AB75" i="8"/>
  <c r="AC74" i="8"/>
  <c r="AB74" i="8"/>
  <c r="AC73" i="8"/>
  <c r="AB73" i="8"/>
  <c r="AC72" i="8"/>
  <c r="AB72" i="8"/>
  <c r="AC71" i="8"/>
  <c r="AB71" i="8"/>
  <c r="AC70" i="8"/>
  <c r="AB70" i="8"/>
  <c r="AC69" i="8"/>
  <c r="AB69" i="8"/>
  <c r="AC68" i="8"/>
  <c r="AB68" i="8"/>
  <c r="AC67" i="8"/>
  <c r="AB67" i="8"/>
  <c r="AC66" i="8"/>
  <c r="AB66" i="8"/>
  <c r="AC65" i="8"/>
  <c r="AB65" i="8"/>
  <c r="AC64" i="8"/>
  <c r="AB64" i="8"/>
  <c r="AC63" i="8"/>
  <c r="AB63" i="8"/>
  <c r="AC62" i="8"/>
  <c r="AB62" i="8"/>
  <c r="AC61" i="8"/>
  <c r="AB61" i="8"/>
  <c r="AC60" i="8"/>
  <c r="AB60" i="8"/>
  <c r="AC59" i="8"/>
  <c r="AB59" i="8"/>
  <c r="AC58" i="8"/>
  <c r="AB58" i="8"/>
  <c r="AC57" i="8"/>
  <c r="AB57" i="8"/>
  <c r="AC56" i="8"/>
  <c r="AB56" i="8"/>
  <c r="AC55" i="8"/>
  <c r="AB55" i="8"/>
  <c r="AC54" i="8"/>
  <c r="AB54" i="8"/>
  <c r="AC53" i="8"/>
  <c r="AB53" i="8"/>
  <c r="AC52" i="8"/>
  <c r="AB52" i="8"/>
  <c r="AC51" i="8"/>
  <c r="AB51" i="8"/>
  <c r="AC50" i="8"/>
  <c r="AB50" i="8"/>
  <c r="AC49" i="8"/>
  <c r="AB49" i="8"/>
  <c r="AC48" i="8"/>
  <c r="AB48" i="8"/>
  <c r="AC46" i="8"/>
  <c r="AB46" i="8"/>
  <c r="AC45" i="8"/>
  <c r="AB45" i="8"/>
  <c r="AC44" i="8"/>
  <c r="AB44" i="8"/>
  <c r="AC43" i="8"/>
  <c r="AB43" i="8"/>
  <c r="AC42" i="8"/>
  <c r="AB42" i="8"/>
  <c r="AC41" i="8"/>
  <c r="AB41" i="8"/>
  <c r="AC40" i="8"/>
  <c r="AB40" i="8"/>
  <c r="AC39" i="8"/>
  <c r="AB39" i="8"/>
  <c r="AC38" i="8"/>
  <c r="AB38" i="8"/>
  <c r="AC37" i="8"/>
  <c r="AB37" i="8"/>
  <c r="AC36" i="8"/>
  <c r="AB36" i="8"/>
  <c r="AC35" i="8"/>
  <c r="AB35" i="8"/>
  <c r="AC34" i="8"/>
  <c r="AB34" i="8"/>
  <c r="AC33" i="8"/>
  <c r="AB33" i="8"/>
  <c r="AC32" i="8"/>
  <c r="AB32" i="8"/>
  <c r="AC31" i="8"/>
  <c r="AB31" i="8"/>
  <c r="AC30" i="8"/>
  <c r="AB30" i="8"/>
  <c r="AC29" i="8"/>
  <c r="AB29" i="8"/>
  <c r="AC28" i="8"/>
  <c r="AB28" i="8"/>
  <c r="AC27" i="8"/>
  <c r="AB27" i="8"/>
  <c r="AC26" i="8"/>
  <c r="AB26" i="8"/>
  <c r="AC25" i="8"/>
  <c r="AB25" i="8"/>
  <c r="AC24" i="8"/>
  <c r="AB24" i="8"/>
  <c r="AC23" i="8"/>
  <c r="AB23" i="8"/>
  <c r="AC22" i="8"/>
  <c r="AB22" i="8"/>
  <c r="AC21" i="8"/>
  <c r="AB21" i="8"/>
  <c r="AB239" i="8" l="1"/>
  <c r="AC239" i="8"/>
  <c r="H108" i="8"/>
  <c r="H109" i="8"/>
  <c r="H110" i="8"/>
  <c r="H111" i="8"/>
  <c r="H112" i="8"/>
  <c r="H113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62" i="8"/>
  <c r="H163" i="8"/>
  <c r="H164" i="8"/>
  <c r="H165" i="8"/>
  <c r="H166" i="8"/>
  <c r="H167" i="8"/>
  <c r="H168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8" i="8"/>
  <c r="H229" i="8"/>
  <c r="H230" i="8"/>
  <c r="H231" i="8"/>
  <c r="H232" i="8"/>
  <c r="H233" i="8"/>
  <c r="H234" i="8"/>
  <c r="H235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Y21" i="8" l="1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108" i="8"/>
  <c r="Y109" i="8"/>
  <c r="Y110" i="8"/>
  <c r="Y111" i="8"/>
  <c r="Y112" i="8"/>
  <c r="Y113" i="8"/>
  <c r="Y115" i="8"/>
  <c r="Y116" i="8"/>
  <c r="Y117" i="8"/>
  <c r="Y118" i="8"/>
  <c r="Y119" i="8"/>
  <c r="Y120" i="8"/>
  <c r="Y121" i="8"/>
  <c r="Y122" i="8"/>
  <c r="Y123" i="8"/>
  <c r="Y124" i="8"/>
  <c r="Y125" i="8"/>
  <c r="Y126" i="8"/>
  <c r="Y127" i="8"/>
  <c r="Y128" i="8"/>
  <c r="Y129" i="8"/>
  <c r="Y130" i="8"/>
  <c r="Y131" i="8"/>
  <c r="Y132" i="8"/>
  <c r="Y133" i="8"/>
  <c r="Y134" i="8"/>
  <c r="Y135" i="8"/>
  <c r="Y136" i="8"/>
  <c r="Y137" i="8"/>
  <c r="Y138" i="8"/>
  <c r="Y139" i="8"/>
  <c r="Y140" i="8"/>
  <c r="Y141" i="8"/>
  <c r="Y142" i="8"/>
  <c r="Y143" i="8"/>
  <c r="Y144" i="8"/>
  <c r="Y145" i="8"/>
  <c r="Y146" i="8"/>
  <c r="Y147" i="8"/>
  <c r="Y148" i="8"/>
  <c r="Y149" i="8"/>
  <c r="Y150" i="8"/>
  <c r="Y151" i="8"/>
  <c r="Y152" i="8"/>
  <c r="Y153" i="8"/>
  <c r="Y154" i="8"/>
  <c r="Y155" i="8"/>
  <c r="Y156" i="8"/>
  <c r="Y157" i="8"/>
  <c r="Y158" i="8"/>
  <c r="Y159" i="8"/>
  <c r="Y161" i="8"/>
  <c r="Y162" i="8"/>
  <c r="Y163" i="8"/>
  <c r="Y164" i="8"/>
  <c r="Y165" i="8"/>
  <c r="Y166" i="8"/>
  <c r="Y167" i="8"/>
  <c r="Y168" i="8"/>
  <c r="Y169" i="8"/>
  <c r="Y170" i="8"/>
  <c r="Y171" i="8"/>
  <c r="Y172" i="8"/>
  <c r="Y173" i="8"/>
  <c r="Y174" i="8"/>
  <c r="Y175" i="8"/>
  <c r="Y176" i="8"/>
  <c r="Y177" i="8"/>
  <c r="Y178" i="8"/>
  <c r="Y179" i="8"/>
  <c r="Y180" i="8"/>
  <c r="Y181" i="8"/>
  <c r="Y182" i="8"/>
  <c r="Y183" i="8"/>
  <c r="Y184" i="8"/>
  <c r="Y185" i="8"/>
  <c r="Y186" i="8"/>
  <c r="Y187" i="8"/>
  <c r="Y188" i="8"/>
  <c r="Y189" i="8"/>
  <c r="Y190" i="8"/>
  <c r="Y191" i="8"/>
  <c r="Y192" i="8"/>
  <c r="Y193" i="8"/>
  <c r="Y194" i="8"/>
  <c r="Y195" i="8"/>
  <c r="Y196" i="8"/>
  <c r="Y197" i="8"/>
  <c r="Y198" i="8"/>
  <c r="Y199" i="8"/>
  <c r="Y200" i="8"/>
  <c r="Y201" i="8"/>
  <c r="Y202" i="8"/>
  <c r="Y203" i="8"/>
  <c r="Y204" i="8"/>
  <c r="Y205" i="8"/>
  <c r="Y206" i="8"/>
  <c r="Y207" i="8"/>
  <c r="Y208" i="8"/>
  <c r="Y209" i="8"/>
  <c r="Y210" i="8"/>
  <c r="Y211" i="8"/>
  <c r="Y212" i="8"/>
  <c r="Y213" i="8"/>
  <c r="Y214" i="8"/>
  <c r="Y215" i="8"/>
  <c r="Y216" i="8"/>
  <c r="Y217" i="8"/>
  <c r="Y218" i="8"/>
  <c r="Y219" i="8"/>
  <c r="Y220" i="8"/>
  <c r="Y221" i="8"/>
  <c r="Y222" i="8"/>
  <c r="Y223" i="8"/>
  <c r="Y224" i="8"/>
  <c r="Y225" i="8"/>
  <c r="Y226" i="8"/>
  <c r="Y227" i="8"/>
  <c r="Y228" i="8"/>
  <c r="Y229" i="8"/>
  <c r="Y230" i="8"/>
  <c r="Y231" i="8"/>
  <c r="Y232" i="8"/>
  <c r="Y233" i="8"/>
  <c r="Y234" i="8"/>
  <c r="Y235" i="8"/>
  <c r="Y237" i="8"/>
  <c r="Y238" i="8"/>
  <c r="H239" i="8" l="1"/>
</calcChain>
</file>

<file path=xl/sharedStrings.xml><?xml version="1.0" encoding="utf-8"?>
<sst xmlns="http://schemas.openxmlformats.org/spreadsheetml/2006/main" count="2692" uniqueCount="548">
  <si>
    <t>P</t>
  </si>
  <si>
    <t>H programades per ECTS</t>
  </si>
  <si>
    <t>Programació d'hores</t>
  </si>
  <si>
    <t>G</t>
  </si>
  <si>
    <t>M</t>
  </si>
  <si>
    <t>AD</t>
  </si>
  <si>
    <t>732</t>
  </si>
  <si>
    <t>712</t>
  </si>
  <si>
    <t>717</t>
  </si>
  <si>
    <t>737</t>
  </si>
  <si>
    <t>709</t>
  </si>
  <si>
    <t>724</t>
  </si>
  <si>
    <t>UA (1)</t>
  </si>
  <si>
    <t>Les columnes on l'encapçalament està en fons groc s'han d'omplir obligatòriament</t>
  </si>
  <si>
    <t>EM</t>
  </si>
  <si>
    <t>200</t>
  </si>
  <si>
    <t>FME</t>
  </si>
  <si>
    <t>Facultat de Matemàtiques i Estadística</t>
  </si>
  <si>
    <t>210</t>
  </si>
  <si>
    <t>ETSAB</t>
  </si>
  <si>
    <t>Escola Tècnica Superior d'Arquitectura de Barcelona</t>
  </si>
  <si>
    <t>230</t>
  </si>
  <si>
    <t>ETSETB</t>
  </si>
  <si>
    <t>Escola Tècnica Superior d'Enginyeria de Telecomunicació de Barcelona</t>
  </si>
  <si>
    <t>240</t>
  </si>
  <si>
    <t>ETSEIB</t>
  </si>
  <si>
    <t>Escola Tècnica Superior d'Enginyeria Industrial de Barcelona</t>
  </si>
  <si>
    <t>250</t>
  </si>
  <si>
    <t>ETSECCPB</t>
  </si>
  <si>
    <t>Escola Tècnica Superior d'Enginyers de Camins, Canals i Ports de Barcelona</t>
  </si>
  <si>
    <t>270</t>
  </si>
  <si>
    <t>FIB</t>
  </si>
  <si>
    <t>Facultat d'Informàtica de Barcelona</t>
  </si>
  <si>
    <t>280</t>
  </si>
  <si>
    <t>FNB</t>
  </si>
  <si>
    <t>Facultat de Nàutica de Barcelona</t>
  </si>
  <si>
    <t>290</t>
  </si>
  <si>
    <t>ETSAV</t>
  </si>
  <si>
    <t>Escola Tècnica Superior d'Arquitectura del Vallès</t>
  </si>
  <si>
    <t>300</t>
  </si>
  <si>
    <t>EETAC</t>
  </si>
  <si>
    <t>Escola d'Enginyeria de Telecomunicació i Aeroespacial de Castelldefels</t>
  </si>
  <si>
    <t>310</t>
  </si>
  <si>
    <t>EPSEB</t>
  </si>
  <si>
    <t>Escola Politècnica Superior d'Edificació de Barcelona</t>
  </si>
  <si>
    <t>330</t>
  </si>
  <si>
    <t>EPSEM</t>
  </si>
  <si>
    <t>Escola Politècnica Superior d’Enginyeria de Manresa</t>
  </si>
  <si>
    <t>340</t>
  </si>
  <si>
    <t>EPSEVG</t>
  </si>
  <si>
    <t>Escola Politècnica Superior d'Enginyeria de Vilanova i la Geltrú</t>
  </si>
  <si>
    <t>370</t>
  </si>
  <si>
    <t>FOOT</t>
  </si>
  <si>
    <t>Facultat d'Òptica i Optometria de Terrassa</t>
  </si>
  <si>
    <t>390</t>
  </si>
  <si>
    <t>410</t>
  </si>
  <si>
    <t>ICE</t>
  </si>
  <si>
    <t>Institut de Ciències de l'Educació</t>
  </si>
  <si>
    <t>420</t>
  </si>
  <si>
    <t>INTEXTER</t>
  </si>
  <si>
    <t>Institut d'Investigació Tèxtil de Cooperació Industrial de Terrassa</t>
  </si>
  <si>
    <t>440</t>
  </si>
  <si>
    <t>IOC</t>
  </si>
  <si>
    <t>Institut d'Organització i Control de Sistemes Industrials</t>
  </si>
  <si>
    <t>460</t>
  </si>
  <si>
    <t>INTE</t>
  </si>
  <si>
    <t>Institut de Tècniques Energètiques</t>
  </si>
  <si>
    <t>480</t>
  </si>
  <si>
    <t>IS.UPC</t>
  </si>
  <si>
    <t>Institut Universitari de Recerca en Ciència i Tecnologies de la Sostenibilitat</t>
  </si>
  <si>
    <t>701</t>
  </si>
  <si>
    <t>AC</t>
  </si>
  <si>
    <t>702</t>
  </si>
  <si>
    <t>707</t>
  </si>
  <si>
    <t>ESAII</t>
  </si>
  <si>
    <t>EE</t>
  </si>
  <si>
    <t>710</t>
  </si>
  <si>
    <t>EEL</t>
  </si>
  <si>
    <t>713</t>
  </si>
  <si>
    <t>EQ</t>
  </si>
  <si>
    <t>715</t>
  </si>
  <si>
    <t>EIO</t>
  </si>
  <si>
    <t>723</t>
  </si>
  <si>
    <t>CS</t>
  </si>
  <si>
    <t>MMT</t>
  </si>
  <si>
    <t>729</t>
  </si>
  <si>
    <t>MF</t>
  </si>
  <si>
    <t>731</t>
  </si>
  <si>
    <t>OO</t>
  </si>
  <si>
    <t>OE</t>
  </si>
  <si>
    <t>735</t>
  </si>
  <si>
    <t>PA</t>
  </si>
  <si>
    <t>RMEE</t>
  </si>
  <si>
    <t>739</t>
  </si>
  <si>
    <t>TSC</t>
  </si>
  <si>
    <t>740</t>
  </si>
  <si>
    <t>UOT</t>
  </si>
  <si>
    <t>742</t>
  </si>
  <si>
    <t>CEN</t>
  </si>
  <si>
    <t>744</t>
  </si>
  <si>
    <t>ENTEL</t>
  </si>
  <si>
    <t>745</t>
  </si>
  <si>
    <t>EAB</t>
  </si>
  <si>
    <t>747</t>
  </si>
  <si>
    <t>ESSI</t>
  </si>
  <si>
    <t>Departament d'Enginyeria de Serveis i Sistemes d'Informació</t>
  </si>
  <si>
    <t>748</t>
  </si>
  <si>
    <t>FIS</t>
  </si>
  <si>
    <t>Departament de Física</t>
  </si>
  <si>
    <t>749</t>
  </si>
  <si>
    <t>MAT</t>
  </si>
  <si>
    <t>Departament de Matemàtiques</t>
  </si>
  <si>
    <t>750</t>
  </si>
  <si>
    <t>EMIT</t>
  </si>
  <si>
    <t>Departament d'Enginyeria Minera, Industrial i TIC</t>
  </si>
  <si>
    <t>751</t>
  </si>
  <si>
    <t>ECA</t>
  </si>
  <si>
    <t>Departament d'Enginyeria Civil i Ambiental</t>
  </si>
  <si>
    <t>753</t>
  </si>
  <si>
    <t>TA</t>
  </si>
  <si>
    <t>Departament de Tecnologia de l’Arquitectura</t>
  </si>
  <si>
    <t>758</t>
  </si>
  <si>
    <t>EPC</t>
  </si>
  <si>
    <t>Codi de la unitat acadèmica</t>
  </si>
  <si>
    <t>Sigles</t>
  </si>
  <si>
    <t>Nom complet</t>
  </si>
  <si>
    <t>756</t>
  </si>
  <si>
    <t>THATC</t>
  </si>
  <si>
    <t>Departament de Teoria i Història de l'Arquitectura i Tècniques de Comunicació</t>
  </si>
  <si>
    <t>ESEIAAT</t>
  </si>
  <si>
    <t>205</t>
  </si>
  <si>
    <t>Escola Superior d'Enginyeries Industrial, Aeroespacial i Audiovisual de Terrassa</t>
  </si>
  <si>
    <t>Departament d'Arquitectura de Computadors</t>
  </si>
  <si>
    <t>Departament d'Enginyeria de Sistemes, Automàtica i Informàtica Industrial</t>
  </si>
  <si>
    <t>Departament d'Enginyeria Elèctrica</t>
  </si>
  <si>
    <t>Departament d'Enginyeria Electrònica</t>
  </si>
  <si>
    <t>Departament d'Enginyeria Mecànica</t>
  </si>
  <si>
    <t>Departament d'Enginyeria Química</t>
  </si>
  <si>
    <t>Departament d'Estadística i Investigació Operativa</t>
  </si>
  <si>
    <t>Departament de Ciències de la Computació</t>
  </si>
  <si>
    <t>Departament de Màquines i Motors Tèrmics</t>
  </si>
  <si>
    <t>Departament de Mecànica de Fluids</t>
  </si>
  <si>
    <t>Departament d'Òptica i Optometria</t>
  </si>
  <si>
    <t>Departament d'Organització d'Empreses</t>
  </si>
  <si>
    <t>Departament de Projectes Arquitectònics</t>
  </si>
  <si>
    <t>Departament de Resistència de Materials i Estructures a l'Enginyeria</t>
  </si>
  <si>
    <t>Departament de Teoria del Senyal i Comunicacions</t>
  </si>
  <si>
    <t>Departament d'Urbanisme i Ordenació del Territori</t>
  </si>
  <si>
    <t>Departament de Ciència i Enginyeria Nàutiques</t>
  </si>
  <si>
    <t>Departament d'Enginyeria Telemàtica</t>
  </si>
  <si>
    <t>Departament d'Enginyeria Agroalimentària i Biotecnologia</t>
  </si>
  <si>
    <t>Departament d'Enginyeria de Projectes i de la Construcció</t>
  </si>
  <si>
    <t>(1) La unitat acadèmica ha de ser un codi dels que figuren a la pestanya «Unitats acadèmiques»</t>
  </si>
  <si>
    <t>Proposta provisional d'encàrrec de docència reglada de grau i màster</t>
  </si>
  <si>
    <t>Titulació</t>
  </si>
  <si>
    <t>Tipus Assignatura (2)</t>
  </si>
  <si>
    <t>752</t>
  </si>
  <si>
    <t>RA</t>
  </si>
  <si>
    <t>Departament de Representació a l'Arquitectura</t>
  </si>
  <si>
    <t>CEM</t>
  </si>
  <si>
    <t>Departament de Ciència i Enginyeria de Materials</t>
  </si>
  <si>
    <t>EEABB</t>
  </si>
  <si>
    <t>Escola d'Enginyeria Agroalimentària i de Biosistemes de Barcelona</t>
  </si>
  <si>
    <t>DEGD</t>
  </si>
  <si>
    <t>Departament d'Enginyeria Gràfica i del Disseny</t>
  </si>
  <si>
    <t/>
  </si>
  <si>
    <t>Observacions</t>
  </si>
  <si>
    <t>Secció</t>
  </si>
  <si>
    <t>NOTA: Pels TFE i responsables de grau o màster, consulteu el següent enllaç:</t>
  </si>
  <si>
    <t xml:space="preserve">(5) Crèdits ECTS de l'assignatura. </t>
  </si>
  <si>
    <t>(7) Matrícula real últim curs. Està informada, si ens consta, amb dades de prisma.</t>
  </si>
  <si>
    <t>Codi Assignatura (3)</t>
  </si>
  <si>
    <t>Nom Assignatura/activitat (4)</t>
  </si>
  <si>
    <t>Crèdits ECTS (5)</t>
  </si>
  <si>
    <t>Matrícula Q1/Anual (7)</t>
  </si>
  <si>
    <t>Estudiants previstos Q1/Anual (8)</t>
  </si>
  <si>
    <t xml:space="preserve">GRUPS Q1/Anual (9) </t>
  </si>
  <si>
    <t>Matrícula Q2 (7)</t>
  </si>
  <si>
    <t>Estudiants previstos Q2 (8)</t>
  </si>
  <si>
    <t>GRUPS Q2 (9)</t>
  </si>
  <si>
    <t>www.upc.edu/qualitat/ca/pantalles/infopdi/ActualitzacidelSistemadePuntsdActivitatAcadmicadelPDI.pdf</t>
  </si>
  <si>
    <t xml:space="preserve">(4) Nom de l'assignatura o de l'activitat que s'encarrega: "responsable de grau" o "responsable de màster".  En cas de responsabilitat de grau o màster, indicar el nom del professor a la columna observacions. </t>
  </si>
  <si>
    <t>Punts Docents Totals encarregats
(6)</t>
  </si>
  <si>
    <t>Total</t>
  </si>
  <si>
    <t>Treball de Fi de Grau</t>
  </si>
  <si>
    <t>Informàtica</t>
  </si>
  <si>
    <t>Estadística</t>
  </si>
  <si>
    <t>Mètodes Numèrics</t>
  </si>
  <si>
    <t>(2) Tipus assignatura: Obligatòria (Ob), Optativa (Op), TFE</t>
  </si>
  <si>
    <t>(3) Codi Assignatura: informar del camp de prisma CODI_UPC_UD. És imprescindible per poder fer els creuaments corresponents, En cas de què no existeixi, posar el codi del centre + sigles estudi + codi numèric ascendent i únic de tres posicions. Per exemple: 200MFP001</t>
  </si>
  <si>
    <r>
      <t>CURS:</t>
    </r>
    <r>
      <rPr>
        <b/>
        <sz val="10"/>
        <color indexed="10"/>
        <rFont val="Arial"/>
        <family val="2"/>
      </rPr>
      <t xml:space="preserve"> 2025/26</t>
    </r>
  </si>
  <si>
    <t xml:space="preserve">(6) Tots els camps senyalats amb trama s'autocalculen a partir de la resta de dades. </t>
  </si>
  <si>
    <t xml:space="preserve">(8) Previsió d'estudiants totals que matriculin l'assignatura. Els punts que s’assignin a assignatures amb una previsió de menys de 6 estudiants no s’utilitzaran per al càlcul de necessitats de contractació, excepte en casos justificats (anotar la justificació a la columna observacions). Aquesta previsió s'haurà de realitzar en base a la matrícula del curs 24-25. </t>
  </si>
  <si>
    <t>(9) G: Classe grup gran; típicament per a classes expositives i explicatives. M: Grup mitjà; per a classes de pràctiques o problemes. P: Grup petit; per a classes de laboratori. AD: Activitats dirigides . Només es poden incloure hores d'AD si estan especificades a la guia docent i tenen un horari assignat d’atenció a l’alumne</t>
  </si>
  <si>
    <t>200111</t>
  </si>
  <si>
    <t>200006</t>
  </si>
  <si>
    <t>200249</t>
  </si>
  <si>
    <t>200101</t>
  </si>
  <si>
    <t>200121</t>
  </si>
  <si>
    <t>GM</t>
  </si>
  <si>
    <t>OB</t>
  </si>
  <si>
    <t>200001</t>
  </si>
  <si>
    <t>Càlcul en una Variable</t>
  </si>
  <si>
    <t>200002</t>
  </si>
  <si>
    <t>Àlgebra Lineal</t>
  </si>
  <si>
    <t>200003</t>
  </si>
  <si>
    <t>Fonaments de la Matemàtica</t>
  </si>
  <si>
    <t>200011</t>
  </si>
  <si>
    <t>200004</t>
  </si>
  <si>
    <t>Càlcul Diferencial</t>
  </si>
  <si>
    <t>200005</t>
  </si>
  <si>
    <t>Geometria Afí i Euclidiana</t>
  </si>
  <si>
    <t>200151</t>
  </si>
  <si>
    <t>Àlgebra Lineal Numèrica</t>
  </si>
  <si>
    <t>200161</t>
  </si>
  <si>
    <t>Matemàtica Discreta</t>
  </si>
  <si>
    <t>Càlcul Integral</t>
  </si>
  <si>
    <t>Àlgebra Multilineal i Geometria</t>
  </si>
  <si>
    <t>200152</t>
  </si>
  <si>
    <t>Programació Matemàtica</t>
  </si>
  <si>
    <t>200162</t>
  </si>
  <si>
    <t>Algorísmia</t>
  </si>
  <si>
    <t>200021</t>
  </si>
  <si>
    <t>Física</t>
  </si>
  <si>
    <t>Funcions de Variable Complexa</t>
  </si>
  <si>
    <t>200102</t>
  </si>
  <si>
    <t>Anàlisi Real</t>
  </si>
  <si>
    <t>Topologia</t>
  </si>
  <si>
    <t>200112</t>
  </si>
  <si>
    <t>Estructures Algebraiques</t>
  </si>
  <si>
    <t>200131</t>
  </si>
  <si>
    <t>Teoria de la Probabilitat</t>
  </si>
  <si>
    <t>200141</t>
  </si>
  <si>
    <t>Equacions Diferencials Ordinàries</t>
  </si>
  <si>
    <t>200153</t>
  </si>
  <si>
    <t>Càlcul Numèric</t>
  </si>
  <si>
    <t>200122</t>
  </si>
  <si>
    <t>Geometria Diferencial</t>
  </si>
  <si>
    <t>200132</t>
  </si>
  <si>
    <t>200142</t>
  </si>
  <si>
    <t>Equacions en Derivades Parcials</t>
  </si>
  <si>
    <t>200171</t>
  </si>
  <si>
    <t>Models Matemàtics de la Física</t>
  </si>
  <si>
    <t>200172</t>
  </si>
  <si>
    <t>Models Matemàtics de la Tecnologia</t>
  </si>
  <si>
    <t>OP</t>
  </si>
  <si>
    <t>200201</t>
  </si>
  <si>
    <t>Teoria de Galois</t>
  </si>
  <si>
    <t>200203</t>
  </si>
  <si>
    <t>Varietats Diferenciables</t>
  </si>
  <si>
    <t>200211</t>
  </si>
  <si>
    <t>Anàlisi Funcional</t>
  </si>
  <si>
    <t>200213</t>
  </si>
  <si>
    <t>Sistemes Dinàmics</t>
  </si>
  <si>
    <t>200248</t>
  </si>
  <si>
    <t>Mètodes Numèrics per a Equacions Diferencials</t>
  </si>
  <si>
    <t>200247</t>
  </si>
  <si>
    <t>Modelització Computacional</t>
  </si>
  <si>
    <t>200231</t>
  </si>
  <si>
    <t>Algorísmia i Complexitat</t>
  </si>
  <si>
    <t>200232</t>
  </si>
  <si>
    <t>Combinàtoria i Teoria de Grafs</t>
  </si>
  <si>
    <t>200202</t>
  </si>
  <si>
    <t>Topologia Algebraica</t>
  </si>
  <si>
    <t>200204</t>
  </si>
  <si>
    <t>Geometria Algebraica</t>
  </si>
  <si>
    <t>Computació Quàntica</t>
  </si>
  <si>
    <t>200212</t>
  </si>
  <si>
    <t>Teoria de Control</t>
  </si>
  <si>
    <t>200223</t>
  </si>
  <si>
    <t>Matemàtica Financera</t>
  </si>
  <si>
    <t>200241</t>
  </si>
  <si>
    <t>Història de la Matemàtica</t>
  </si>
  <si>
    <t>200244</t>
  </si>
  <si>
    <t xml:space="preserve">Nonlinear time series analysis </t>
  </si>
  <si>
    <t>200245</t>
  </si>
  <si>
    <t>Criptologia</t>
  </si>
  <si>
    <t>200254</t>
  </si>
  <si>
    <t>Matemàtiques per a l'Ensenyament i la Divulgació</t>
  </si>
  <si>
    <t>200246</t>
  </si>
  <si>
    <t>Àlgebra abstracta</t>
  </si>
  <si>
    <t>200250</t>
  </si>
  <si>
    <t>Ciència de dades aplicada a les finances</t>
  </si>
  <si>
    <t>200251</t>
  </si>
  <si>
    <t>Enginyeria de dades i blockchain</t>
  </si>
  <si>
    <t>200252</t>
  </si>
  <si>
    <t>Música i matemàtiques</t>
  </si>
  <si>
    <t>200253</t>
  </si>
  <si>
    <t>Matemàtiques de les tecnologies digitals</t>
  </si>
  <si>
    <t>PR</t>
  </si>
  <si>
    <t>200499</t>
  </si>
  <si>
    <t>GE</t>
  </si>
  <si>
    <t>Gestió interuniversitària no UPC</t>
  </si>
  <si>
    <t>200536</t>
  </si>
  <si>
    <t>Càlcul de Diverses Variables</t>
  </si>
  <si>
    <t>200537</t>
  </si>
  <si>
    <t>Mètodes de Mostratge</t>
  </si>
  <si>
    <t>200538</t>
  </si>
  <si>
    <t>200539</t>
  </si>
  <si>
    <t>Software Estadístic</t>
  </si>
  <si>
    <t>200540</t>
  </si>
  <si>
    <t>Probabilitat i Processos Estocàstics</t>
  </si>
  <si>
    <t>200541</t>
  </si>
  <si>
    <t>Inferència Estadística</t>
  </si>
  <si>
    <t>200542</t>
  </si>
  <si>
    <t>Programació Lineal i Entera</t>
  </si>
  <si>
    <t>200543</t>
  </si>
  <si>
    <t>Disseny d'Enquestes</t>
  </si>
  <si>
    <t>200544</t>
  </si>
  <si>
    <t>Estadística per a la Gestió de la Qualitat</t>
  </si>
  <si>
    <t>200545</t>
  </si>
  <si>
    <t>Estadística Pública</t>
  </si>
  <si>
    <t>200546</t>
  </si>
  <si>
    <t>Fitxers i Bases de Dades</t>
  </si>
  <si>
    <t>200547</t>
  </si>
  <si>
    <t>Mètodes Bayesians</t>
  </si>
  <si>
    <t>200548</t>
  </si>
  <si>
    <t>Mètodes No Paramètrics i de Remostreig</t>
  </si>
  <si>
    <t>200549</t>
  </si>
  <si>
    <t>Programació No Lineal i Fluxos en Xarxes</t>
  </si>
  <si>
    <t>200550</t>
  </si>
  <si>
    <t>Teoria de Cues i Simulació</t>
  </si>
  <si>
    <t>200551</t>
  </si>
  <si>
    <t>Disseny d'Experiments</t>
  </si>
  <si>
    <t>200552</t>
  </si>
  <si>
    <t>Models Lineals</t>
  </si>
  <si>
    <t>200553</t>
  </si>
  <si>
    <t>Anàlisi Multivariant</t>
  </si>
  <si>
    <t>200554</t>
  </si>
  <si>
    <t>Estadística per a les Biociències</t>
  </si>
  <si>
    <t>200555</t>
  </si>
  <si>
    <t>Econometria</t>
  </si>
  <si>
    <t>200556</t>
  </si>
  <si>
    <t>Anàlisi de Sèries Temporals</t>
  </si>
  <si>
    <t>200557</t>
  </si>
  <si>
    <t>Models Lineals Generalitzats</t>
  </si>
  <si>
    <t>200559</t>
  </si>
  <si>
    <t>Mètodes Estadístics per a Finances i Assegurances</t>
  </si>
  <si>
    <t>200561</t>
  </si>
  <si>
    <t>Anàlisi de Supervivència</t>
  </si>
  <si>
    <t>200562</t>
  </si>
  <si>
    <t>Estadística Mèdica</t>
  </si>
  <si>
    <t>200563</t>
  </si>
  <si>
    <t>Estadística Industrial</t>
  </si>
  <si>
    <t>200565</t>
  </si>
  <si>
    <t>Mètodes Estadístics en Mineria de Dades</t>
  </si>
  <si>
    <t>200566</t>
  </si>
  <si>
    <t>Demografia</t>
  </si>
  <si>
    <t>200567</t>
  </si>
  <si>
    <t>Optimització Financera</t>
  </si>
  <si>
    <t>200568</t>
  </si>
  <si>
    <t>Optimització en Enginyeria</t>
  </si>
  <si>
    <t>200998</t>
  </si>
  <si>
    <t>Treball fi de grau</t>
  </si>
  <si>
    <t>MAMME</t>
  </si>
  <si>
    <t>34951</t>
  </si>
  <si>
    <t>Non-Commutative Algebra</t>
  </si>
  <si>
    <t>34953</t>
  </si>
  <si>
    <t>Number Theory</t>
  </si>
  <si>
    <t>34954</t>
  </si>
  <si>
    <t>Codes and Cryptography</t>
  </si>
  <si>
    <t>34956</t>
  </si>
  <si>
    <t>Discrete and Algorithmic Geometry</t>
  </si>
  <si>
    <t>34957</t>
  </si>
  <si>
    <t>Graph Theory</t>
  </si>
  <si>
    <t>34958</t>
  </si>
  <si>
    <t>Mathematical Modelling with Partial Differential Equations</t>
  </si>
  <si>
    <t>34959</t>
  </si>
  <si>
    <t>Computational Mechanics</t>
  </si>
  <si>
    <t>34961</t>
  </si>
  <si>
    <t>Quantitative and Qualitative Methods in Dynamical Systems</t>
  </si>
  <si>
    <t>34964</t>
  </si>
  <si>
    <t>Numerical Methods for Dynamical Systems</t>
  </si>
  <si>
    <t>34965</t>
  </si>
  <si>
    <t>Numerical Methods for Partial Differential Equations</t>
  </si>
  <si>
    <t>34950</t>
  </si>
  <si>
    <t>Commutative Algebra</t>
  </si>
  <si>
    <t>34952</t>
  </si>
  <si>
    <t>Algebraic Geometry</t>
  </si>
  <si>
    <t>200900</t>
  </si>
  <si>
    <t>Machine Learning</t>
  </si>
  <si>
    <t>200901</t>
  </si>
  <si>
    <t>Seminar on algebra, geometry and discrete mathematics</t>
  </si>
  <si>
    <t>200902</t>
  </si>
  <si>
    <t>Seminar on analysis, differential equations and modelling</t>
  </si>
  <si>
    <t>És un seminari ofert per quadrar crèdits per assignatures que es fan  a altres màsters. Cal oferir-lo tot i la baixa matrícula</t>
  </si>
  <si>
    <t>34955</t>
  </si>
  <si>
    <t>Combinatorics</t>
  </si>
  <si>
    <t>34960</t>
  </si>
  <si>
    <t>Mathematical Models in Biology</t>
  </si>
  <si>
    <t>34962</t>
  </si>
  <si>
    <t>Hamiltonian Systems</t>
  </si>
  <si>
    <t>34596</t>
  </si>
  <si>
    <t>Master's Thesis</t>
  </si>
  <si>
    <t>34966</t>
  </si>
  <si>
    <t>Differentiable Manifolds</t>
  </si>
  <si>
    <t>MESIO</t>
  </si>
  <si>
    <t>200648</t>
  </si>
  <si>
    <t>Software Estadístic: R i SAS</t>
  </si>
  <si>
    <t>200603</t>
  </si>
  <si>
    <t>Probabilidad y Procesos Estocásticos</t>
  </si>
  <si>
    <t>200604</t>
  </si>
  <si>
    <t>Inferencia Estadística Avanzada</t>
  </si>
  <si>
    <t>200605</t>
  </si>
  <si>
    <t>Fundamentos de Inferencia Estadística</t>
  </si>
  <si>
    <t>200606</t>
  </si>
  <si>
    <t>Análisis Multivariante de Datos</t>
  </si>
  <si>
    <t>200607</t>
  </si>
  <si>
    <t>Matemáticas</t>
  </si>
  <si>
    <t>200608</t>
  </si>
  <si>
    <t>Simulación</t>
  </si>
  <si>
    <t>200609</t>
  </si>
  <si>
    <t>Análisis de Tiempo de Vida</t>
  </si>
  <si>
    <t>200616</t>
  </si>
  <si>
    <t>Optimización Continua</t>
  </si>
  <si>
    <t>200620</t>
  </si>
  <si>
    <t>Cuantificación de Riesgos</t>
  </si>
  <si>
    <t>200622</t>
  </si>
  <si>
    <t>Estadística para la Gestión Empresarial</t>
  </si>
  <si>
    <t>200625</t>
  </si>
  <si>
    <t>Análisis Econométrica</t>
  </si>
  <si>
    <t>200627</t>
  </si>
  <si>
    <t>Ensayos Clínicos</t>
  </si>
  <si>
    <t>200630</t>
  </si>
  <si>
    <t>Fundamentos de Bioinformática</t>
  </si>
  <si>
    <t>200642</t>
  </si>
  <si>
    <t>Optimización en Data Science</t>
  </si>
  <si>
    <t>200645</t>
  </si>
  <si>
    <t>Programació i bases de dades estadístiques</t>
  </si>
  <si>
    <t>200610</t>
  </si>
  <si>
    <t>Series Temporales</t>
  </si>
  <si>
    <t>200611</t>
  </si>
  <si>
    <t>Análisis Bayesiana</t>
  </si>
  <si>
    <t>200612</t>
  </si>
  <si>
    <t>Análisis de Datos Longitudinales</t>
  </si>
  <si>
    <t>200644</t>
  </si>
  <si>
    <t>Aprenentatge estadístic</t>
  </si>
  <si>
    <t>200617</t>
  </si>
  <si>
    <t>Programación Estocástica</t>
  </si>
  <si>
    <t>200618</t>
  </si>
  <si>
    <t>Optimización de Gran Dimensión</t>
  </si>
  <si>
    <t>200619</t>
  </si>
  <si>
    <t>Estadística Actuarial</t>
  </si>
  <si>
    <t>200621</t>
  </si>
  <si>
    <t>Técnicas Cuantitativas de Marketing</t>
  </si>
  <si>
    <t>200623</t>
  </si>
  <si>
    <t>Simulación para la Toma de Decisiones Empresariales</t>
  </si>
  <si>
    <t>200624</t>
  </si>
  <si>
    <t>Indicadores Sociales</t>
  </si>
  <si>
    <t>200653</t>
  </si>
  <si>
    <t>Finances Quantitatives</t>
  </si>
  <si>
    <t>200646</t>
  </si>
  <si>
    <t>Mètodes estadístics en recerca clínica</t>
  </si>
  <si>
    <t>200629</t>
  </si>
  <si>
    <t>Análisis de la Supervivencia Avanzada</t>
  </si>
  <si>
    <t>200631</t>
  </si>
  <si>
    <t>Análisis de Datos Ómicos</t>
  </si>
  <si>
    <t>200654</t>
  </si>
  <si>
    <t>Mètodes Estadístics en Epidemiologia</t>
  </si>
  <si>
    <t>200633</t>
  </si>
  <si>
    <t>Epidemiología Espacial</t>
  </si>
  <si>
    <t>200634</t>
  </si>
  <si>
    <t>Modelos Discretos en Redes</t>
  </si>
  <si>
    <t>200638</t>
  </si>
  <si>
    <t>Optimización en Sistemas y Mercados Energéticos</t>
  </si>
  <si>
    <t>200641</t>
  </si>
  <si>
    <t>Modelos Lineales y Lineales Generalizados</t>
  </si>
  <si>
    <t>200643</t>
  </si>
  <si>
    <t>Modelos y Métodos de la Investigación Operativa</t>
  </si>
  <si>
    <t>200649</t>
  </si>
  <si>
    <t>Aprenentatge estadístic amb xarxes neuronals artificials profundes</t>
  </si>
  <si>
    <t>200650</t>
  </si>
  <si>
    <t>Epidemiologia genètica</t>
  </si>
  <si>
    <t>200636</t>
  </si>
  <si>
    <t>Trabajo de Fin de Máster</t>
  </si>
  <si>
    <t>MFPES</t>
  </si>
  <si>
    <t>200800</t>
  </si>
  <si>
    <t>Ensenyament- Aprenentatge de les Matemàtiques (Mòdul estadística i prob)</t>
  </si>
  <si>
    <t>Ensenyament- Aprenentatge de les Matemàtiques (Mòdul Nombres i Inic Àlgebra)</t>
  </si>
  <si>
    <t>200801</t>
  </si>
  <si>
    <t>Complements de la formació en Matemàtiques (Mòdul modelització)</t>
  </si>
  <si>
    <t>Complements de la formació en Matemàtiques (Mòdul història)</t>
  </si>
  <si>
    <t>Complements de la formació en Matemàtiques (Mòdul Resolució problemes)</t>
  </si>
  <si>
    <t>Treball Fi de Màster</t>
  </si>
  <si>
    <t>Centre:  FME</t>
  </si>
  <si>
    <t>Informació adicional (intern FME)</t>
  </si>
  <si>
    <t>PUNTS UB</t>
  </si>
  <si>
    <t>PUNTS 410(ICE), 915(IRI)</t>
  </si>
  <si>
    <t>Total 18 PAD -&gt; La resta de PADs els encarreguen CFIS (4,5) i ETSETB (4,5).</t>
  </si>
  <si>
    <t>Estimació Lourdes (33 TFE UB)</t>
  </si>
  <si>
    <t>TFM UB no apareixen a l'encarrec</t>
  </si>
  <si>
    <t>ET</t>
  </si>
  <si>
    <t>UNIV BCN</t>
  </si>
  <si>
    <t>DECA</t>
  </si>
  <si>
    <t>Sum of Punts Docents Totals encarregats
(6)</t>
  </si>
  <si>
    <t>NOMBRE DE CRÈDITS PER DEPARTAMENT I TITULACIÓ</t>
  </si>
  <si>
    <t>TAULES DINÀMIQUES: PER ACTUALITZAR-LES: BOTÓ DRET A LA TAULA -&gt; ACTUALITZAR</t>
  </si>
  <si>
    <t>NOMBRE DE CRÈDITS 1ª VOLTA PER TITULACIÓ I TIPUS CRÈDITS</t>
  </si>
  <si>
    <t>Total general</t>
  </si>
  <si>
    <t>Ensenyament- Aprenentatge de les Matemàtiques (Introducció)</t>
  </si>
  <si>
    <t>Ensenyament- Aprenentatge de les Matemàtiques (Àlgebra i funcions)</t>
  </si>
  <si>
    <t>9 * 1,5   (els previstos per 23-24 seguint indicacions mail Vre)</t>
  </si>
  <si>
    <t>Baixa 25-26 - Revisar 26-27 si es recupera</t>
  </si>
  <si>
    <t>Baixa 25-26</t>
  </si>
  <si>
    <t>Biennal - 25-26 SI s'oferta</t>
  </si>
  <si>
    <t>Biennal - 25-26 NO s'oferta</t>
  </si>
  <si>
    <t>Estratègica</t>
  </si>
  <si>
    <t>Q1 - 9 PAD (30h) classes d'anivellament - M.A. Barja // Q2 - Reforç 13,5 PAD (45h)</t>
  </si>
  <si>
    <t>Q1 - 9 PAD (30h) classes d'anivellament - M.Alberich // Q2 - Reforç 13,5 PAD (45h)</t>
  </si>
  <si>
    <t>Q2 - Reforç 9 PAD (30h)</t>
  </si>
  <si>
    <t>Q1 - 9 PAD (30h) AD inici curs PRIMERA SETMANA</t>
  </si>
  <si>
    <t>2025-2026</t>
  </si>
  <si>
    <t>GE2025</t>
  </si>
  <si>
    <t>Introducció a l'estadística</t>
  </si>
  <si>
    <t>Àlgebra linial</t>
  </si>
  <si>
    <t>Càlcul 1</t>
  </si>
  <si>
    <t>Programació 1</t>
  </si>
  <si>
    <t>Probabilitat 1</t>
  </si>
  <si>
    <t>Inferència Estadística 1</t>
  </si>
  <si>
    <t>Eines matemàtiques per a l'estadística</t>
  </si>
  <si>
    <t>Càlcul 2</t>
  </si>
  <si>
    <t>Programació 2</t>
  </si>
  <si>
    <t>200GE2501</t>
  </si>
  <si>
    <t>200GE2502</t>
  </si>
  <si>
    <t>200GE2503</t>
  </si>
  <si>
    <t>200GE2504</t>
  </si>
  <si>
    <t>200GE2505</t>
  </si>
  <si>
    <t>200GE2506</t>
  </si>
  <si>
    <t>200GE2507</t>
  </si>
  <si>
    <t>200GE2508</t>
  </si>
  <si>
    <t>200GE2509</t>
  </si>
  <si>
    <t>ASSIGNATURA NOU PLA D'ESTUDIS (1er curs)  - FALTA AFEGIR PUNTS Q0
AD - Punts per Galaxia Aprenentatge (6PAD = 20h per QUAD)</t>
  </si>
  <si>
    <t>ASSIGNATURA NOU PLA D'ESTUDIS (1er curs) - FALTA AFEGIR PUNTS Q0
AD - Punts per Galaxia Aprenentatge (6PAD = 20h per QUAD)</t>
  </si>
  <si>
    <t>ASSIGNATURA NOU PLA D'ESTUDIS (1er curs)
AD - Punts per Galaxia Aprenentatge (6PAD = 20h per QUAD)</t>
  </si>
  <si>
    <t>Estimació Lourdes (20 TFE EIO)</t>
  </si>
  <si>
    <t>Estimació Lourdes (2 TFE CS)</t>
  </si>
  <si>
    <t>24-25 no se impartió; 25-26 se oferta</t>
  </si>
  <si>
    <t>Des de 21-22 hasta 25-26 no se imparte (revisar en futuro)</t>
  </si>
  <si>
    <t>24-25 no se impartió (baja matr); 25-26 NO se oferta; 26-27 se ofertará</t>
  </si>
  <si>
    <t>25-26 - No se hará por baja demanda; 26-27 se valorará (posible cambio asignatura)</t>
  </si>
  <si>
    <t>18 * 1,5   (els previstos per 23-24 seguint indicacions mail Vre)</t>
  </si>
  <si>
    <t>25-26 Desprogramades</t>
  </si>
  <si>
    <t>25-26 ofertada</t>
  </si>
  <si>
    <t>Advanced Course in Partial Differential Equations</t>
  </si>
  <si>
    <t>200MFPES01</t>
  </si>
  <si>
    <t>Coordinació Practicum</t>
  </si>
  <si>
    <t>David Virgili</t>
  </si>
  <si>
    <t>Comptats TFM GM (25-26 NO COMPTAR CFIS) a:
 2,25*Nombre de TFG tipus A + 1*Nombre de TFG tipus B + 0,5*Nombre TFG mobilitat
RECORDAR DE CARA AL CURS 26-27 QUE CALDRÀ INCREMENTAR PAD TFES PER L'ONADA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</si>
</sst>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2" x14ac:knownFonts="1">
    <font>
      <sz val="10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Arial"/>
      <family val="2"/>
    </font>
    <font>
      <b/>
      <sz val="9"/>
      <name val="Arial Narrow"/>
      <family val="2"/>
    </font>
    <font>
      <b/>
      <sz val="9"/>
      <color indexed="12"/>
      <name val="Arial Narrow"/>
      <family val="2"/>
    </font>
    <font>
      <b/>
      <sz val="9"/>
      <color indexed="8"/>
      <name val="Arial Narrow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8"/>
      <color theme="10"/>
      <name val="Arial"/>
      <family val="2"/>
    </font>
    <font>
      <b/>
      <sz val="8"/>
      <color indexed="12"/>
      <name val="Arial Narrow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  <font>
      <sz val="10"/>
      <color indexed="8"/>
      <name val="Arial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lightUp">
        <fgColor theme="0" tint="-0.24994659260841701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thin">
        <color indexed="64"/>
      </bottom>
      <diagonal/>
    </border>
    <border>
      <left/>
      <right/>
      <top style="thin">
        <color rgb="FF999999"/>
      </top>
      <bottom style="thin">
        <color indexed="64"/>
      </bottom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999999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</borders>
  <cellStyleXfs count="9">
    <xf numFmtId="0" fontId="0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0" fontId="28" fillId="0" borderId="0"/>
  </cellStyleXfs>
  <cellXfs count="135">
    <xf numFmtId="0" fontId="0" fillId="0" borderId="0" xfId="0"/>
    <xf numFmtId="2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2" fontId="4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2" fontId="8" fillId="0" borderId="0" xfId="0" applyNumberFormat="1" applyFont="1"/>
    <xf numFmtId="0" fontId="1" fillId="0" borderId="5" xfId="4" applyFont="1" applyBorder="1" applyAlignment="1">
      <alignment horizontal="center" wrapText="1"/>
    </xf>
    <xf numFmtId="0" fontId="1" fillId="0" borderId="5" xfId="4" applyFont="1" applyBorder="1" applyAlignment="1">
      <alignment horizontal="center" vertical="center" wrapText="1"/>
    </xf>
    <xf numFmtId="0" fontId="1" fillId="0" borderId="5" xfId="4" applyFont="1" applyBorder="1" applyAlignment="1">
      <alignment horizontal="left" wrapText="1"/>
    </xf>
    <xf numFmtId="0" fontId="1" fillId="0" borderId="5" xfId="4" applyFont="1" applyBorder="1" applyAlignment="1">
      <alignment wrapText="1"/>
    </xf>
    <xf numFmtId="0" fontId="1" fillId="0" borderId="5" xfId="4" quotePrefix="1" applyFont="1" applyBorder="1" applyAlignment="1">
      <alignment wrapText="1"/>
    </xf>
    <xf numFmtId="0" fontId="12" fillId="2" borderId="3" xfId="0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2" fontId="14" fillId="2" borderId="3" xfId="3" applyNumberFormat="1" applyFont="1" applyFill="1" applyBorder="1" applyAlignment="1">
      <alignment horizontal="center" vertical="center" wrapText="1"/>
    </xf>
    <xf numFmtId="0" fontId="13" fillId="4" borderId="8" xfId="3" applyFont="1" applyFill="1" applyBorder="1" applyAlignment="1">
      <alignment vertical="center" wrapText="1"/>
    </xf>
    <xf numFmtId="0" fontId="23" fillId="0" borderId="0" xfId="0" applyFont="1"/>
    <xf numFmtId="0" fontId="24" fillId="0" borderId="0" xfId="5" applyFont="1" applyBorder="1" applyAlignment="1"/>
    <xf numFmtId="0" fontId="25" fillId="3" borderId="0" xfId="0" applyFont="1" applyFill="1"/>
    <xf numFmtId="0" fontId="23" fillId="3" borderId="0" xfId="0" applyFont="1" applyFill="1" applyAlignment="1">
      <alignment horizontal="center"/>
    </xf>
    <xf numFmtId="0" fontId="23" fillId="3" borderId="0" xfId="0" applyFont="1" applyFill="1"/>
    <xf numFmtId="2" fontId="23" fillId="0" borderId="0" xfId="0" applyNumberFormat="1" applyFont="1"/>
    <xf numFmtId="0" fontId="26" fillId="0" borderId="1" xfId="7" applyFont="1" applyBorder="1" applyAlignment="1">
      <alignment horizontal="right" wrapText="1"/>
    </xf>
    <xf numFmtId="164" fontId="8" fillId="0" borderId="1" xfId="6" applyFont="1" applyFill="1" applyBorder="1"/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11" fillId="0" borderId="0" xfId="0" applyFont="1"/>
    <xf numFmtId="2" fontId="22" fillId="0" borderId="0" xfId="0" applyNumberFormat="1" applyFont="1"/>
    <xf numFmtId="0" fontId="18" fillId="0" borderId="0" xfId="0" applyFont="1"/>
    <xf numFmtId="0" fontId="8" fillId="0" borderId="0" xfId="0" applyFont="1" applyAlignment="1">
      <alignment horizontal="center" vertical="center"/>
    </xf>
    <xf numFmtId="0" fontId="26" fillId="0" borderId="1" xfId="8" applyFont="1" applyFill="1" applyBorder="1" applyAlignment="1">
      <alignment wrapText="1"/>
    </xf>
    <xf numFmtId="0" fontId="26" fillId="0" borderId="1" xfId="8" applyFont="1" applyFill="1" applyBorder="1" applyAlignment="1">
      <alignment horizontal="right" wrapText="1"/>
    </xf>
    <xf numFmtId="0" fontId="27" fillId="0" borderId="1" xfId="8" applyFont="1" applyBorder="1"/>
    <xf numFmtId="0" fontId="26" fillId="0" borderId="1" xfId="8" applyNumberFormat="1" applyFont="1" applyFill="1" applyBorder="1" applyAlignment="1">
      <alignment wrapText="1"/>
    </xf>
    <xf numFmtId="0" fontId="26" fillId="5" borderId="1" xfId="8" applyNumberFormat="1" applyFont="1" applyFill="1" applyBorder="1" applyAlignment="1">
      <alignment wrapText="1"/>
    </xf>
    <xf numFmtId="0" fontId="26" fillId="5" borderId="1" xfId="8" applyFont="1" applyFill="1" applyBorder="1" applyAlignment="1">
      <alignment wrapText="1"/>
    </xf>
    <xf numFmtId="0" fontId="26" fillId="5" borderId="1" xfId="8" applyFont="1" applyFill="1" applyBorder="1" applyAlignment="1">
      <alignment horizontal="right" wrapText="1"/>
    </xf>
    <xf numFmtId="164" fontId="8" fillId="5" borderId="1" xfId="6" applyFont="1" applyFill="1" applyBorder="1"/>
    <xf numFmtId="0" fontId="27" fillId="5" borderId="1" xfId="8" applyFont="1" applyFill="1" applyBorder="1"/>
    <xf numFmtId="0" fontId="4" fillId="0" borderId="0" xfId="0" applyFont="1" applyFill="1" applyBorder="1"/>
    <xf numFmtId="0" fontId="8" fillId="0" borderId="0" xfId="0" applyFont="1" applyFill="1" applyBorder="1"/>
    <xf numFmtId="0" fontId="23" fillId="0" borderId="15" xfId="0" applyFont="1" applyFill="1" applyBorder="1"/>
    <xf numFmtId="0" fontId="23" fillId="6" borderId="1" xfId="0" applyFont="1" applyFill="1" applyBorder="1"/>
    <xf numFmtId="0" fontId="23" fillId="6" borderId="15" xfId="0" applyFont="1" applyFill="1" applyBorder="1"/>
    <xf numFmtId="0" fontId="23" fillId="0" borderId="15" xfId="0" applyFont="1" applyFill="1" applyBorder="1" applyAlignment="1">
      <alignment wrapText="1"/>
    </xf>
    <xf numFmtId="0" fontId="23" fillId="0" borderId="15" xfId="0" applyFont="1" applyFill="1" applyBorder="1" applyAlignment="1"/>
    <xf numFmtId="0" fontId="4" fillId="0" borderId="0" xfId="0" applyFont="1" applyFill="1"/>
    <xf numFmtId="0" fontId="23" fillId="0" borderId="16" xfId="0" applyFont="1" applyFill="1" applyBorder="1"/>
    <xf numFmtId="0" fontId="23" fillId="7" borderId="1" xfId="0" applyFont="1" applyFill="1" applyBorder="1"/>
    <xf numFmtId="0" fontId="4" fillId="0" borderId="1" xfId="0" applyFont="1" applyFill="1" applyBorder="1"/>
    <xf numFmtId="0" fontId="8" fillId="0" borderId="15" xfId="0" applyFont="1" applyFill="1" applyBorder="1"/>
    <xf numFmtId="0" fontId="26" fillId="7" borderId="1" xfId="8" applyFont="1" applyFill="1" applyBorder="1" applyAlignment="1">
      <alignment wrapText="1"/>
    </xf>
    <xf numFmtId="0" fontId="26" fillId="7" borderId="1" xfId="8" applyFont="1" applyFill="1" applyBorder="1" applyAlignment="1">
      <alignment horizontal="right" wrapText="1"/>
    </xf>
    <xf numFmtId="164" fontId="8" fillId="7" borderId="1" xfId="6" applyFont="1" applyFill="1" applyBorder="1"/>
    <xf numFmtId="0" fontId="27" fillId="7" borderId="1" xfId="8" applyFont="1" applyFill="1" applyBorder="1"/>
    <xf numFmtId="0" fontId="0" fillId="0" borderId="20" xfId="0" applyNumberFormat="1" applyBorder="1"/>
    <xf numFmtId="0" fontId="0" fillId="0" borderId="21" xfId="0" applyNumberFormat="1" applyBorder="1"/>
    <xf numFmtId="0" fontId="0" fillId="0" borderId="1" xfId="0" applyBorder="1"/>
    <xf numFmtId="0" fontId="0" fillId="0" borderId="0" xfId="0" applyFill="1"/>
    <xf numFmtId="0" fontId="0" fillId="0" borderId="22" xfId="0" applyNumberFormat="1" applyBorder="1"/>
    <xf numFmtId="0" fontId="0" fillId="0" borderId="0" xfId="0" applyNumberFormat="1" applyBorder="1"/>
    <xf numFmtId="0" fontId="0" fillId="0" borderId="23" xfId="0" applyNumberFormat="1" applyBorder="1"/>
    <xf numFmtId="0" fontId="0" fillId="0" borderId="14" xfId="0" applyBorder="1"/>
    <xf numFmtId="0" fontId="0" fillId="0" borderId="13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16" xfId="0" applyNumberFormat="1" applyBorder="1"/>
    <xf numFmtId="0" fontId="0" fillId="0" borderId="10" xfId="0" applyBorder="1"/>
    <xf numFmtId="0" fontId="0" fillId="0" borderId="0" xfId="0" pivotButton="1"/>
    <xf numFmtId="0" fontId="0" fillId="0" borderId="28" xfId="0" applyBorder="1"/>
    <xf numFmtId="0" fontId="0" fillId="0" borderId="29" xfId="0" applyBorder="1"/>
    <xf numFmtId="0" fontId="0" fillId="0" borderId="30" xfId="0" pivotButton="1" applyBorder="1"/>
    <xf numFmtId="0" fontId="0" fillId="9" borderId="0" xfId="0" applyFill="1"/>
    <xf numFmtId="0" fontId="30" fillId="9" borderId="0" xfId="0" applyFont="1" applyFill="1" applyAlignment="1"/>
    <xf numFmtId="0" fontId="27" fillId="0" borderId="1" xfId="8" applyFont="1" applyFill="1" applyBorder="1"/>
    <xf numFmtId="0" fontId="0" fillId="0" borderId="25" xfId="0" applyNumberFormat="1" applyFill="1" applyBorder="1"/>
    <xf numFmtId="0" fontId="0" fillId="0" borderId="0" xfId="0" applyNumberFormat="1" applyFill="1" applyBorder="1"/>
    <xf numFmtId="0" fontId="0" fillId="0" borderId="20" xfId="0" applyNumberFormat="1" applyFill="1" applyBorder="1"/>
    <xf numFmtId="0" fontId="0" fillId="0" borderId="13" xfId="0" applyFill="1" applyBorder="1"/>
    <xf numFmtId="0" fontId="0" fillId="0" borderId="23" xfId="0" applyNumberFormat="1" applyFill="1" applyBorder="1"/>
    <xf numFmtId="0" fontId="0" fillId="0" borderId="22" xfId="0" applyNumberFormat="1" applyFill="1" applyBorder="1"/>
    <xf numFmtId="0" fontId="7" fillId="0" borderId="31" xfId="0" applyFont="1" applyBorder="1"/>
    <xf numFmtId="0" fontId="23" fillId="10" borderId="1" xfId="0" applyFont="1" applyFill="1" applyBorder="1"/>
    <xf numFmtId="0" fontId="23" fillId="11" borderId="15" xfId="0" applyFont="1" applyFill="1" applyBorder="1"/>
    <xf numFmtId="0" fontId="0" fillId="11" borderId="0" xfId="0" applyFill="1"/>
    <xf numFmtId="0" fontId="26" fillId="0" borderId="1" xfId="8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0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2" fontId="14" fillId="2" borderId="8" xfId="3" applyNumberFormat="1" applyFont="1" applyFill="1" applyBorder="1" applyAlignment="1">
      <alignment horizontal="center" vertical="top" wrapText="1"/>
    </xf>
    <xf numFmtId="0" fontId="13" fillId="3" borderId="6" xfId="3" applyFont="1" applyFill="1" applyBorder="1" applyAlignment="1">
      <alignment horizontal="center" vertical="center" wrapText="1"/>
    </xf>
    <xf numFmtId="0" fontId="13" fillId="3" borderId="12" xfId="3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 wrapText="1"/>
    </xf>
    <xf numFmtId="0" fontId="13" fillId="4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3" fillId="3" borderId="9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0" fontId="29" fillId="8" borderId="0" xfId="0" applyFont="1" applyFill="1" applyAlignment="1">
      <alignment horizontal="center"/>
    </xf>
    <xf numFmtId="0" fontId="31" fillId="0" borderId="0" xfId="0" applyFont="1" applyAlignment="1">
      <alignment horizontal="center" vertical="center"/>
    </xf>
    <xf numFmtId="0" fontId="7" fillId="0" borderId="19" xfId="0" applyNumberFormat="1" applyFont="1" applyBorder="1"/>
    <xf numFmtId="0" fontId="7" fillId="0" borderId="1" xfId="0" pivotButton="1" applyFont="1" applyBorder="1"/>
    <xf numFmtId="0" fontId="7" fillId="0" borderId="15" xfId="0" applyFont="1" applyBorder="1"/>
    <xf numFmtId="0" fontId="7" fillId="0" borderId="27" xfId="0" applyFont="1" applyBorder="1"/>
    <xf numFmtId="0" fontId="7" fillId="0" borderId="26" xfId="0" applyFont="1" applyBorder="1"/>
    <xf numFmtId="0" fontId="7" fillId="0" borderId="1" xfId="0" applyFont="1" applyBorder="1"/>
  </cellXfs>
  <cellStyles count="9">
    <cellStyle name="Excel Built-in Normal" xfId="1" xr:uid="{00000000-0005-0000-0000-000002000000}"/>
    <cellStyle name="Hipervínculo" xfId="5" builtinId="8"/>
    <cellStyle name="Millares" xfId="6" builtinId="3"/>
    <cellStyle name="Normal" xfId="0" builtinId="0"/>
    <cellStyle name="Normal 2" xfId="2" xr:uid="{00000000-0005-0000-0000-000004000000}"/>
    <cellStyle name="Normal_ED" xfId="7" xr:uid="{00000000-0005-0000-0000-000005000000}"/>
    <cellStyle name="Normal_ED_1" xfId="8" xr:uid="{00000000-0005-0000-0000-000006000000}"/>
    <cellStyle name="Normal_Hoja1" xfId="3" xr:uid="{00000000-0005-0000-0000-000007000000}"/>
    <cellStyle name="Normal_Unitats acadèmiques" xfId="4" xr:uid="{00000000-0005-0000-0000-000008000000}"/>
  </cellStyles>
  <dxfs count="111"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rdi Aguilar" refreshedDate="45736.562084375" createdVersion="6" refreshedVersion="6" minRefreshableVersion="3" recordCount="220" xr:uid="{671F9E73-E7CD-41FC-A108-3A0F13D50982}">
  <cacheSource type="worksheet">
    <worksheetSource ref="A18:H238" sheet="ED"/>
  </cacheSource>
  <cacheFields count="8">
    <cacheField name="UA (1)" numFmtId="0">
      <sharedItems containsString="0" containsBlank="1" containsNumber="1" containsInteger="1" minValue="410" maxValue="1004" count="16">
        <m/>
        <n v="749"/>
        <n v="751"/>
        <n v="723"/>
        <n v="715"/>
        <n v="748"/>
        <n v="744"/>
        <n v="701"/>
        <n v="707"/>
        <n v="739"/>
        <n v="732"/>
        <n v="709"/>
        <n v="710"/>
        <n v="915"/>
        <n v="1004"/>
        <n v="410" u="1"/>
      </sharedItems>
    </cacheField>
    <cacheField name="Secció" numFmtId="0">
      <sharedItems containsBlank="1"/>
    </cacheField>
    <cacheField name="Titulació" numFmtId="0">
      <sharedItems containsBlank="1" count="7">
        <m/>
        <s v="GM"/>
        <s v="GE2025"/>
        <s v="GE"/>
        <s v="MAMME"/>
        <s v="MESIO"/>
        <s v="MFPES"/>
      </sharedItems>
    </cacheField>
    <cacheField name="Tipus Assignatura (2)" numFmtId="0">
      <sharedItems containsBlank="1" count="4">
        <m/>
        <s v="OB"/>
        <s v="OP"/>
        <s v="PR"/>
      </sharedItems>
    </cacheField>
    <cacheField name="Codi Assignatura (3)" numFmtId="0">
      <sharedItems containsBlank="1" containsMixedTypes="1" containsNumber="1" containsInteger="1" minValue="34963" maxValue="34963"/>
    </cacheField>
    <cacheField name="Nom Assignatura/activitat (4)" numFmtId="0">
      <sharedItems containsBlank="1"/>
    </cacheField>
    <cacheField name="Crèdits ECTS (5)" numFmtId="0">
      <sharedItems containsString="0" containsBlank="1" containsNumber="1" minValue="2" maxValue="30"/>
    </cacheField>
    <cacheField name="Punts Docents Totals encarregats_x000a_(6)" numFmtId="0">
      <sharedItems containsString="0" containsBlank="1" containsNumber="1" minValue="0" maxValue="58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0">
  <r>
    <x v="0"/>
    <m/>
    <x v="0"/>
    <x v="0"/>
    <m/>
    <m/>
    <m/>
    <m/>
  </r>
  <r>
    <x v="0"/>
    <m/>
    <x v="0"/>
    <x v="0"/>
    <m/>
    <m/>
    <m/>
    <m/>
  </r>
  <r>
    <x v="1"/>
    <s v=""/>
    <x v="1"/>
    <x v="1"/>
    <s v="200001"/>
    <s v="Càlcul en una Variable"/>
    <n v="7.5"/>
    <n v="45"/>
  </r>
  <r>
    <x v="1"/>
    <s v=""/>
    <x v="1"/>
    <x v="1"/>
    <s v="200002"/>
    <s v="Àlgebra Lineal"/>
    <n v="7.5"/>
    <n v="45"/>
  </r>
  <r>
    <x v="1"/>
    <s v=""/>
    <x v="1"/>
    <x v="1"/>
    <s v="200003"/>
    <s v="Fonaments de la Matemàtica"/>
    <n v="7.5"/>
    <n v="45"/>
  </r>
  <r>
    <x v="2"/>
    <s v=""/>
    <x v="1"/>
    <x v="1"/>
    <s v="200003"/>
    <s v="Fonaments de la Matemàtica"/>
    <n v="7.5"/>
    <n v="9"/>
  </r>
  <r>
    <x v="3"/>
    <s v=""/>
    <x v="1"/>
    <x v="1"/>
    <s v="200011"/>
    <s v="Informàtica"/>
    <n v="7.5"/>
    <n v="58.5"/>
  </r>
  <r>
    <x v="1"/>
    <s v=""/>
    <x v="1"/>
    <x v="1"/>
    <s v="200001"/>
    <s v="Càlcul en una Variable"/>
    <n v="7.5"/>
    <n v="22.5"/>
  </r>
  <r>
    <x v="1"/>
    <s v=""/>
    <x v="1"/>
    <x v="1"/>
    <s v="200002"/>
    <s v="Àlgebra Lineal"/>
    <n v="7.5"/>
    <n v="22.5"/>
  </r>
  <r>
    <x v="1"/>
    <s v=""/>
    <x v="1"/>
    <x v="1"/>
    <s v="200003"/>
    <s v="Fonaments de la Matemàtica"/>
    <n v="7.5"/>
    <n v="9"/>
  </r>
  <r>
    <x v="3"/>
    <s v=""/>
    <x v="1"/>
    <x v="1"/>
    <s v="200011"/>
    <s v="Informàtica"/>
    <n v="7.5"/>
    <n v="0"/>
  </r>
  <r>
    <x v="1"/>
    <s v=""/>
    <x v="1"/>
    <x v="1"/>
    <s v="200004"/>
    <s v="Càlcul Diferencial"/>
    <n v="7.5"/>
    <n v="45"/>
  </r>
  <r>
    <x v="1"/>
    <s v=""/>
    <x v="1"/>
    <x v="1"/>
    <s v="200005"/>
    <s v="Geometria Afí i Euclidiana"/>
    <n v="7.5"/>
    <n v="45"/>
  </r>
  <r>
    <x v="1"/>
    <s v=""/>
    <x v="1"/>
    <x v="1"/>
    <s v="200151"/>
    <s v="Àlgebra Lineal Numèrica"/>
    <n v="7.5"/>
    <n v="54"/>
  </r>
  <r>
    <x v="1"/>
    <s v=""/>
    <x v="1"/>
    <x v="1"/>
    <s v="200161"/>
    <s v="Matemàtica Discreta"/>
    <n v="7.5"/>
    <n v="45"/>
  </r>
  <r>
    <x v="1"/>
    <s v=""/>
    <x v="1"/>
    <x v="1"/>
    <s v="200006"/>
    <s v="Càlcul Integral"/>
    <n v="7.5"/>
    <n v="45"/>
  </r>
  <r>
    <x v="1"/>
    <s v=""/>
    <x v="1"/>
    <x v="1"/>
    <s v="200111"/>
    <s v="Àlgebra Multilineal i Geometria"/>
    <n v="7.5"/>
    <n v="45"/>
  </r>
  <r>
    <x v="4"/>
    <s v=""/>
    <x v="1"/>
    <x v="1"/>
    <s v="200152"/>
    <s v="Programació Matemàtica"/>
    <n v="7.5"/>
    <n v="45"/>
  </r>
  <r>
    <x v="3"/>
    <s v=""/>
    <x v="1"/>
    <x v="1"/>
    <s v="200162"/>
    <s v="Algorísmia"/>
    <n v="7.5"/>
    <n v="54"/>
  </r>
  <r>
    <x v="5"/>
    <s v=""/>
    <x v="1"/>
    <x v="1"/>
    <s v="200021"/>
    <s v="Física"/>
    <n v="7.5"/>
    <n v="22.5"/>
  </r>
  <r>
    <x v="1"/>
    <s v=""/>
    <x v="1"/>
    <x v="1"/>
    <s v="200101"/>
    <s v="Funcions de Variable Complexa"/>
    <n v="7.5"/>
    <n v="45"/>
  </r>
  <r>
    <x v="1"/>
    <s v=""/>
    <x v="1"/>
    <x v="1"/>
    <s v="200102"/>
    <s v="Anàlisi Real"/>
    <n v="7.5"/>
    <n v="45"/>
  </r>
  <r>
    <x v="1"/>
    <s v=""/>
    <x v="1"/>
    <x v="1"/>
    <s v="200121"/>
    <s v="Topologia"/>
    <n v="7.5"/>
    <n v="45"/>
  </r>
  <r>
    <x v="1"/>
    <s v=""/>
    <x v="1"/>
    <x v="1"/>
    <s v="200112"/>
    <s v="Estructures Algebraiques"/>
    <n v="7.5"/>
    <n v="45"/>
  </r>
  <r>
    <x v="1"/>
    <s v=""/>
    <x v="1"/>
    <x v="1"/>
    <s v="200131"/>
    <s v="Teoria de la Probabilitat"/>
    <n v="7.5"/>
    <n v="45"/>
  </r>
  <r>
    <x v="1"/>
    <s v=""/>
    <x v="1"/>
    <x v="1"/>
    <s v="200141"/>
    <s v="Equacions Diferencials Ordinàries"/>
    <n v="7.5"/>
    <n v="45"/>
  </r>
  <r>
    <x v="2"/>
    <s v=""/>
    <x v="1"/>
    <x v="1"/>
    <s v="200153"/>
    <s v="Càlcul Numèric"/>
    <n v="7.5"/>
    <n v="45"/>
  </r>
  <r>
    <x v="1"/>
    <s v=""/>
    <x v="1"/>
    <x v="1"/>
    <s v="200122"/>
    <s v="Geometria Diferencial"/>
    <n v="7.5"/>
    <n v="36"/>
  </r>
  <r>
    <x v="5"/>
    <s v=""/>
    <x v="1"/>
    <x v="1"/>
    <s v="200122"/>
    <s v="Geometria Diferencial"/>
    <n v="7.5"/>
    <n v="9"/>
  </r>
  <r>
    <x v="4"/>
    <s v=""/>
    <x v="1"/>
    <x v="1"/>
    <s v="200132"/>
    <s v="Estadística"/>
    <n v="7.5"/>
    <n v="45"/>
  </r>
  <r>
    <x v="1"/>
    <s v=""/>
    <x v="1"/>
    <x v="1"/>
    <s v="200142"/>
    <s v="Equacions en Derivades Parcials"/>
    <n v="7.5"/>
    <n v="45"/>
  </r>
  <r>
    <x v="1"/>
    <s v=""/>
    <x v="1"/>
    <x v="1"/>
    <s v="200171"/>
    <s v="Models Matemàtics de la Física"/>
    <n v="7.5"/>
    <n v="9"/>
  </r>
  <r>
    <x v="5"/>
    <s v=""/>
    <x v="1"/>
    <x v="1"/>
    <s v="200171"/>
    <s v="Models Matemàtics de la Física"/>
    <n v="7.5"/>
    <n v="13.5"/>
  </r>
  <r>
    <x v="1"/>
    <s v=""/>
    <x v="1"/>
    <x v="1"/>
    <s v="200172"/>
    <s v="Models Matemàtics de la Tecnologia"/>
    <n v="9"/>
    <n v="45"/>
  </r>
  <r>
    <x v="1"/>
    <s v=""/>
    <x v="1"/>
    <x v="2"/>
    <s v="200201"/>
    <s v="Teoria de Galois"/>
    <n v="6"/>
    <n v="18"/>
  </r>
  <r>
    <x v="1"/>
    <s v=""/>
    <x v="1"/>
    <x v="2"/>
    <s v="200203"/>
    <s v="Varietats Diferenciables"/>
    <n v="6"/>
    <n v="0"/>
  </r>
  <r>
    <x v="1"/>
    <s v=""/>
    <x v="1"/>
    <x v="2"/>
    <s v="200211"/>
    <s v="Anàlisi Funcional"/>
    <n v="6"/>
    <n v="18"/>
  </r>
  <r>
    <x v="1"/>
    <s v=""/>
    <x v="1"/>
    <x v="2"/>
    <s v="200213"/>
    <s v="Sistemes Dinàmics"/>
    <n v="6"/>
    <n v="18"/>
  </r>
  <r>
    <x v="2"/>
    <s v=""/>
    <x v="1"/>
    <x v="2"/>
    <s v="200248"/>
    <s v="Mètodes Numèrics per a Equacions Diferencials"/>
    <n v="6"/>
    <n v="18"/>
  </r>
  <r>
    <x v="2"/>
    <s v=""/>
    <x v="1"/>
    <x v="2"/>
    <s v="200247"/>
    <s v="Modelització Computacional"/>
    <n v="6"/>
    <n v="0"/>
  </r>
  <r>
    <x v="1"/>
    <s v=""/>
    <x v="1"/>
    <x v="2"/>
    <s v="200247"/>
    <s v="Modelització Computacional"/>
    <n v="6"/>
    <n v="0"/>
  </r>
  <r>
    <x v="3"/>
    <s v=""/>
    <x v="1"/>
    <x v="2"/>
    <s v="200231"/>
    <s v="Algorísmia i Complexitat"/>
    <n v="6"/>
    <n v="18"/>
  </r>
  <r>
    <x v="1"/>
    <s v=""/>
    <x v="1"/>
    <x v="2"/>
    <s v="200232"/>
    <s v="Combinàtoria i Teoria de Grafs"/>
    <n v="6"/>
    <n v="18"/>
  </r>
  <r>
    <x v="1"/>
    <s v=""/>
    <x v="1"/>
    <x v="2"/>
    <s v="200202"/>
    <s v="Topologia Algebraica"/>
    <n v="6"/>
    <n v="18"/>
  </r>
  <r>
    <x v="1"/>
    <s v=""/>
    <x v="1"/>
    <x v="2"/>
    <s v="200204"/>
    <s v="Geometria Algebraica"/>
    <n v="6"/>
    <n v="18"/>
  </r>
  <r>
    <x v="1"/>
    <s v=""/>
    <x v="1"/>
    <x v="2"/>
    <s v="200249"/>
    <s v="Computació Quàntica"/>
    <n v="6"/>
    <n v="9"/>
  </r>
  <r>
    <x v="1"/>
    <s v=""/>
    <x v="1"/>
    <x v="2"/>
    <s v="200212"/>
    <s v="Teoria de Control"/>
    <n v="6"/>
    <n v="18"/>
  </r>
  <r>
    <x v="1"/>
    <s v=""/>
    <x v="1"/>
    <x v="2"/>
    <s v="200223"/>
    <s v="Matemàtica Financera"/>
    <n v="6"/>
    <n v="18"/>
  </r>
  <r>
    <x v="1"/>
    <s v=""/>
    <x v="1"/>
    <x v="2"/>
    <s v="200241"/>
    <s v="Història de la Matemàtica"/>
    <n v="6"/>
    <n v="18"/>
  </r>
  <r>
    <x v="5"/>
    <s v=""/>
    <x v="1"/>
    <x v="2"/>
    <s v="200244"/>
    <s v="Nonlinear time series analysis "/>
    <n v="6"/>
    <n v="0"/>
  </r>
  <r>
    <x v="1"/>
    <s v=""/>
    <x v="1"/>
    <x v="2"/>
    <s v="200245"/>
    <s v="Criptologia"/>
    <n v="6"/>
    <n v="0"/>
  </r>
  <r>
    <x v="1"/>
    <s v=""/>
    <x v="1"/>
    <x v="2"/>
    <s v="200254"/>
    <s v="Matemàtiques per a l'Ensenyament i la Divulgació"/>
    <n v="6"/>
    <n v="18"/>
  </r>
  <r>
    <x v="1"/>
    <s v=""/>
    <x v="1"/>
    <x v="2"/>
    <s v="200246"/>
    <s v="Àlgebra abstracta"/>
    <n v="3"/>
    <n v="9"/>
  </r>
  <r>
    <x v="3"/>
    <s v=""/>
    <x v="1"/>
    <x v="2"/>
    <s v="200250"/>
    <s v="Ciència de dades aplicada a les finances"/>
    <n v="3"/>
    <n v="0"/>
  </r>
  <r>
    <x v="6"/>
    <s v=""/>
    <x v="1"/>
    <x v="2"/>
    <s v="200251"/>
    <s v="Enginyeria de dades i blockchain"/>
    <n v="3"/>
    <n v="9"/>
  </r>
  <r>
    <x v="1"/>
    <s v=""/>
    <x v="1"/>
    <x v="2"/>
    <s v="200252"/>
    <s v="Música i matemàtiques"/>
    <n v="3"/>
    <n v="9"/>
  </r>
  <r>
    <x v="1"/>
    <s v=""/>
    <x v="1"/>
    <x v="2"/>
    <s v="200253"/>
    <s v="Matemàtiques de les tecnologies digitals"/>
    <n v="3"/>
    <n v="0"/>
  </r>
  <r>
    <x v="3"/>
    <s v=""/>
    <x v="1"/>
    <x v="3"/>
    <s v="200499"/>
    <s v="Treball de Fi de Grau"/>
    <n v="15"/>
    <n v="4.5"/>
  </r>
  <r>
    <x v="7"/>
    <s v=""/>
    <x v="1"/>
    <x v="3"/>
    <s v="200499"/>
    <s v="Treball de Fi de Grau"/>
    <n v="15"/>
    <n v="0"/>
  </r>
  <r>
    <x v="2"/>
    <s v=""/>
    <x v="1"/>
    <x v="3"/>
    <s v="200499"/>
    <s v="Treball de Fi de Grau"/>
    <n v="15"/>
    <n v="4.5"/>
  </r>
  <r>
    <x v="4"/>
    <s v=""/>
    <x v="1"/>
    <x v="3"/>
    <s v="200499"/>
    <s v="Treball de Fi de Grau"/>
    <n v="15"/>
    <n v="4.5"/>
  </r>
  <r>
    <x v="8"/>
    <s v=""/>
    <x v="1"/>
    <x v="3"/>
    <s v="200499"/>
    <s v="Treball de Fi de Grau"/>
    <n v="15"/>
    <n v="0"/>
  </r>
  <r>
    <x v="6"/>
    <s v=""/>
    <x v="1"/>
    <x v="3"/>
    <s v="200499"/>
    <s v="Treball de Fi de Grau"/>
    <n v="15"/>
    <n v="0"/>
  </r>
  <r>
    <x v="5"/>
    <s v=""/>
    <x v="1"/>
    <x v="3"/>
    <s v="200499"/>
    <s v="Treball de Fi de Grau"/>
    <n v="15"/>
    <n v="0"/>
  </r>
  <r>
    <x v="1"/>
    <s v=""/>
    <x v="1"/>
    <x v="3"/>
    <s v="200499"/>
    <s v="Treball de Fi de Grau"/>
    <n v="15"/>
    <n v="39.25"/>
  </r>
  <r>
    <x v="9"/>
    <s v=""/>
    <x v="1"/>
    <x v="3"/>
    <s v="200499"/>
    <s v="Treball de Fi de Grau"/>
    <n v="15"/>
    <n v="0"/>
  </r>
  <r>
    <x v="10"/>
    <s v=""/>
    <x v="1"/>
    <x v="3"/>
    <s v="200499"/>
    <s v="Treball de Fi de Grau"/>
    <n v="15"/>
    <n v="0"/>
  </r>
  <r>
    <x v="11"/>
    <s v=""/>
    <x v="1"/>
    <x v="3"/>
    <s v="200499"/>
    <s v="Treball de Fi de Grau"/>
    <n v="15"/>
    <n v="0"/>
  </r>
  <r>
    <x v="12"/>
    <s v=""/>
    <x v="1"/>
    <x v="3"/>
    <s v="200499"/>
    <s v="Treball de Fi de Grau"/>
    <n v="15"/>
    <n v="0"/>
  </r>
  <r>
    <x v="13"/>
    <s v=""/>
    <x v="1"/>
    <x v="3"/>
    <s v="200499"/>
    <s v="Treball de Fi de Grau"/>
    <n v="15"/>
    <n v="0"/>
  </r>
  <r>
    <x v="14"/>
    <s v=""/>
    <x v="1"/>
    <x v="3"/>
    <s v="200499"/>
    <s v="Treball de Fi de Grau"/>
    <n v="15"/>
    <n v="0"/>
  </r>
  <r>
    <x v="4"/>
    <s v=""/>
    <x v="2"/>
    <x v="1"/>
    <s v="200GE2501"/>
    <s v="Introducció a l'estadística"/>
    <n v="12"/>
    <n v="29.4"/>
  </r>
  <r>
    <x v="14"/>
    <s v=""/>
    <x v="2"/>
    <x v="1"/>
    <s v="200GE2501"/>
    <s v="Introducció a l'estadística"/>
    <n v="12"/>
    <n v="0"/>
  </r>
  <r>
    <x v="4"/>
    <s v=""/>
    <x v="2"/>
    <x v="1"/>
    <s v="200GE2502"/>
    <s v="Àlgebra linial"/>
    <n v="6"/>
    <n v="1.2"/>
  </r>
  <r>
    <x v="14"/>
    <s v=""/>
    <x v="2"/>
    <x v="1"/>
    <s v="200GE2502"/>
    <s v="Àlgebra linial"/>
    <n v="6"/>
    <n v="0"/>
  </r>
  <r>
    <x v="3"/>
    <s v=""/>
    <x v="2"/>
    <x v="1"/>
    <s v="200GE2503"/>
    <s v="Càlcul 1"/>
    <n v="6"/>
    <n v="1.2"/>
  </r>
  <r>
    <x v="14"/>
    <s v=""/>
    <x v="2"/>
    <x v="1"/>
    <s v="200GE2503"/>
    <s v="Càlcul 1"/>
    <n v="6"/>
    <n v="0"/>
  </r>
  <r>
    <x v="3"/>
    <s v=""/>
    <x v="2"/>
    <x v="1"/>
    <s v="200GE2504"/>
    <s v="Programació 1"/>
    <n v="6"/>
    <n v="46.2"/>
  </r>
  <r>
    <x v="14"/>
    <s v=""/>
    <x v="2"/>
    <x v="1"/>
    <s v="200GE2504"/>
    <s v="Programació 1"/>
    <n v="6"/>
    <n v="0"/>
  </r>
  <r>
    <x v="14"/>
    <s v=""/>
    <x v="2"/>
    <x v="1"/>
    <s v="200GE2505"/>
    <s v="Probabilitat 1"/>
    <n v="6"/>
    <n v="0"/>
  </r>
  <r>
    <x v="4"/>
    <s v=""/>
    <x v="2"/>
    <x v="1"/>
    <s v="200GE2505"/>
    <s v="Probabilitat 1"/>
    <n v="6"/>
    <n v="9"/>
  </r>
  <r>
    <x v="4"/>
    <s v=""/>
    <x v="2"/>
    <x v="1"/>
    <s v="200GE2506"/>
    <s v="Inferència Estadística 1"/>
    <n v="6"/>
    <n v="24.75"/>
  </r>
  <r>
    <x v="14"/>
    <s v=""/>
    <x v="2"/>
    <x v="1"/>
    <s v="200GE2506"/>
    <s v="Inferència Estadística 1"/>
    <n v="6"/>
    <n v="0"/>
  </r>
  <r>
    <x v="4"/>
    <s v=""/>
    <x v="2"/>
    <x v="1"/>
    <s v="200GE2507"/>
    <s v="Eines matemàtiques per a l'estadística"/>
    <n v="6"/>
    <n v="18"/>
  </r>
  <r>
    <x v="14"/>
    <s v=""/>
    <x v="2"/>
    <x v="1"/>
    <s v="200GE2507"/>
    <s v="Eines matemàtiques per a l'estadística"/>
    <n v="6"/>
    <n v="0"/>
  </r>
  <r>
    <x v="14"/>
    <s v=""/>
    <x v="2"/>
    <x v="1"/>
    <s v="200GE2508"/>
    <s v="Càlcul 2"/>
    <n v="6"/>
    <n v="0"/>
  </r>
  <r>
    <x v="4"/>
    <s v=""/>
    <x v="2"/>
    <x v="1"/>
    <s v="200GE2508"/>
    <s v="Càlcul 2"/>
    <n v="6"/>
    <n v="0"/>
  </r>
  <r>
    <x v="3"/>
    <s v=""/>
    <x v="2"/>
    <x v="1"/>
    <s v="200GE2509"/>
    <s v="Programació 2"/>
    <n v="6"/>
    <n v="36"/>
  </r>
  <r>
    <x v="14"/>
    <s v=""/>
    <x v="2"/>
    <x v="1"/>
    <s v="200GE2509"/>
    <s v="Programació 2"/>
    <n v="6"/>
    <n v="0"/>
  </r>
  <r>
    <x v="14"/>
    <s v=""/>
    <x v="3"/>
    <x v="1"/>
    <s v="200536"/>
    <s v="Càlcul de Diverses Variables"/>
    <n v="6"/>
    <n v="0"/>
  </r>
  <r>
    <x v="14"/>
    <s v=""/>
    <x v="3"/>
    <x v="1"/>
    <s v="200537"/>
    <s v="Mètodes de Mostratge"/>
    <n v="6"/>
    <n v="0"/>
  </r>
  <r>
    <x v="1"/>
    <s v=""/>
    <x v="3"/>
    <x v="1"/>
    <s v="200538"/>
    <s v="Mètodes Numèrics"/>
    <n v="6"/>
    <n v="36"/>
  </r>
  <r>
    <x v="4"/>
    <s v=""/>
    <x v="3"/>
    <x v="1"/>
    <s v="200539"/>
    <s v="Software Estadístic"/>
    <n v="6"/>
    <n v="18"/>
  </r>
  <r>
    <x v="14"/>
    <s v=""/>
    <x v="3"/>
    <x v="1"/>
    <s v="200539"/>
    <s v="Software Estadístic"/>
    <n v="6"/>
    <n v="0"/>
  </r>
  <r>
    <x v="14"/>
    <s v=""/>
    <x v="3"/>
    <x v="1"/>
    <s v="200540"/>
    <s v="Probabilitat i Processos Estocàstics"/>
    <n v="6"/>
    <n v="0"/>
  </r>
  <r>
    <x v="4"/>
    <s v=""/>
    <x v="3"/>
    <x v="1"/>
    <s v="200540"/>
    <s v="Probabilitat i Processos Estocàstics"/>
    <n v="6"/>
    <n v="9"/>
  </r>
  <r>
    <x v="4"/>
    <s v=""/>
    <x v="3"/>
    <x v="1"/>
    <s v="200541"/>
    <s v="Inferència Estadística"/>
    <n v="6"/>
    <n v="18"/>
  </r>
  <r>
    <x v="4"/>
    <s v=""/>
    <x v="3"/>
    <x v="1"/>
    <s v="200542"/>
    <s v="Programació Lineal i Entera"/>
    <n v="6"/>
    <n v="27"/>
  </r>
  <r>
    <x v="14"/>
    <s v=""/>
    <x v="3"/>
    <x v="1"/>
    <s v="200543"/>
    <s v="Disseny d'Enquestes"/>
    <n v="6"/>
    <n v="0"/>
  </r>
  <r>
    <x v="4"/>
    <s v=""/>
    <x v="3"/>
    <x v="1"/>
    <s v="200544"/>
    <s v="Estadística per a la Gestió de la Qualitat"/>
    <n v="6"/>
    <n v="24.75"/>
  </r>
  <r>
    <x v="14"/>
    <s v=""/>
    <x v="3"/>
    <x v="1"/>
    <s v="200545"/>
    <s v="Estadística Pública"/>
    <n v="6"/>
    <n v="0"/>
  </r>
  <r>
    <x v="14"/>
    <s v=""/>
    <x v="3"/>
    <x v="1"/>
    <s v="200546"/>
    <s v="Fitxers i Bases de Dades"/>
    <n v="6"/>
    <n v="0"/>
  </r>
  <r>
    <x v="4"/>
    <s v=""/>
    <x v="3"/>
    <x v="1"/>
    <s v="200547"/>
    <s v="Mètodes Bayesians"/>
    <n v="6"/>
    <n v="27"/>
  </r>
  <r>
    <x v="14"/>
    <s v=""/>
    <x v="3"/>
    <x v="1"/>
    <s v="200548"/>
    <s v="Mètodes No Paramètrics i de Remostreig"/>
    <n v="6"/>
    <n v="0"/>
  </r>
  <r>
    <x v="14"/>
    <s v=""/>
    <x v="3"/>
    <x v="1"/>
    <s v="200549"/>
    <s v="Programació No Lineal i Fluxos en Xarxes"/>
    <n v="6"/>
    <n v="0"/>
  </r>
  <r>
    <x v="4"/>
    <s v=""/>
    <x v="3"/>
    <x v="1"/>
    <s v="200550"/>
    <s v="Teoria de Cues i Simulació"/>
    <n v="6"/>
    <n v="27"/>
  </r>
  <r>
    <x v="4"/>
    <s v=""/>
    <x v="3"/>
    <x v="1"/>
    <s v="200551"/>
    <s v="Disseny d'Experiments"/>
    <n v="6"/>
    <n v="13.5"/>
  </r>
  <r>
    <x v="14"/>
    <s v=""/>
    <x v="3"/>
    <x v="1"/>
    <s v="200551"/>
    <s v="Disseny d'Experiments"/>
    <n v="6"/>
    <n v="0"/>
  </r>
  <r>
    <x v="14"/>
    <s v=""/>
    <x v="3"/>
    <x v="1"/>
    <s v="200552"/>
    <s v="Models Lineals"/>
    <n v="6"/>
    <n v="0"/>
  </r>
  <r>
    <x v="4"/>
    <s v=""/>
    <x v="3"/>
    <x v="1"/>
    <s v="200553"/>
    <s v="Anàlisi Multivariant"/>
    <n v="6"/>
    <n v="27"/>
  </r>
  <r>
    <x v="14"/>
    <s v=""/>
    <x v="3"/>
    <x v="1"/>
    <s v="200554"/>
    <s v="Estadística per a les Biociències"/>
    <n v="6"/>
    <n v="0"/>
  </r>
  <r>
    <x v="14"/>
    <s v=""/>
    <x v="3"/>
    <x v="1"/>
    <s v="200555"/>
    <s v="Econometria"/>
    <n v="6"/>
    <n v="0"/>
  </r>
  <r>
    <x v="14"/>
    <s v=""/>
    <x v="3"/>
    <x v="1"/>
    <s v="200556"/>
    <s v="Anàlisi de Sèries Temporals"/>
    <n v="6"/>
    <n v="0"/>
  </r>
  <r>
    <x v="4"/>
    <s v=""/>
    <x v="3"/>
    <x v="1"/>
    <s v="200556"/>
    <s v="Anàlisi de Sèries Temporals"/>
    <n v="6"/>
    <n v="18"/>
  </r>
  <r>
    <x v="4"/>
    <s v=""/>
    <x v="3"/>
    <x v="1"/>
    <s v="200557"/>
    <s v="Models Lineals Generalitzats"/>
    <n v="6"/>
    <n v="27"/>
  </r>
  <r>
    <x v="14"/>
    <s v=""/>
    <x v="3"/>
    <x v="2"/>
    <s v="200559"/>
    <s v="Mètodes Estadístics per a Finances i Assegurances"/>
    <n v="6"/>
    <n v="0"/>
  </r>
  <r>
    <x v="14"/>
    <s v=""/>
    <x v="3"/>
    <x v="2"/>
    <s v="200561"/>
    <s v="Anàlisi de Supervivència"/>
    <n v="6"/>
    <n v="0"/>
  </r>
  <r>
    <x v="4"/>
    <s v=""/>
    <x v="3"/>
    <x v="2"/>
    <s v="200562"/>
    <s v="Estadística Mèdica"/>
    <n v="6"/>
    <n v="18"/>
  </r>
  <r>
    <x v="4"/>
    <s v=""/>
    <x v="3"/>
    <x v="2"/>
    <s v="200563"/>
    <s v="Estadística Industrial"/>
    <n v="6"/>
    <n v="18"/>
  </r>
  <r>
    <x v="4"/>
    <s v=""/>
    <x v="3"/>
    <x v="2"/>
    <s v="200565"/>
    <s v="Mètodes Estadístics en Mineria de Dades"/>
    <n v="6"/>
    <n v="18"/>
  </r>
  <r>
    <x v="14"/>
    <s v=""/>
    <x v="3"/>
    <x v="2"/>
    <s v="200566"/>
    <s v="Demografia"/>
    <n v="6"/>
    <n v="0"/>
  </r>
  <r>
    <x v="14"/>
    <s v=""/>
    <x v="3"/>
    <x v="2"/>
    <s v="200567"/>
    <s v="Optimització Financera"/>
    <n v="6"/>
    <n v="0"/>
  </r>
  <r>
    <x v="4"/>
    <s v=""/>
    <x v="3"/>
    <x v="2"/>
    <s v="200568"/>
    <s v="Optimització en Enginyeria"/>
    <n v="6"/>
    <n v="18"/>
  </r>
  <r>
    <x v="14"/>
    <s v=""/>
    <x v="3"/>
    <x v="3"/>
    <s v="200998"/>
    <s v="Treball fi de grau"/>
    <m/>
    <n v="0"/>
  </r>
  <r>
    <x v="4"/>
    <s v=""/>
    <x v="3"/>
    <x v="3"/>
    <s v="200998"/>
    <s v="Treball fi de grau"/>
    <m/>
    <n v="38.25"/>
  </r>
  <r>
    <x v="10"/>
    <s v=""/>
    <x v="3"/>
    <x v="3"/>
    <s v="200998"/>
    <s v="Treball fi de grau"/>
    <m/>
    <n v="4.5"/>
  </r>
  <r>
    <x v="1"/>
    <s v=""/>
    <x v="4"/>
    <x v="2"/>
    <s v="34951"/>
    <s v="Non-Commutative Algebra"/>
    <n v="7.5"/>
    <n v="18"/>
  </r>
  <r>
    <x v="1"/>
    <s v=""/>
    <x v="4"/>
    <x v="2"/>
    <s v="34953"/>
    <s v="Number Theory"/>
    <n v="7.5"/>
    <n v="18"/>
  </r>
  <r>
    <x v="1"/>
    <s v=""/>
    <x v="4"/>
    <x v="2"/>
    <s v="34954"/>
    <s v="Codes and Cryptography"/>
    <n v="7.5"/>
    <n v="18"/>
  </r>
  <r>
    <x v="1"/>
    <s v=""/>
    <x v="4"/>
    <x v="2"/>
    <s v="34956"/>
    <s v="Discrete and Algorithmic Geometry"/>
    <n v="7.5"/>
    <n v="18"/>
  </r>
  <r>
    <x v="1"/>
    <s v=""/>
    <x v="4"/>
    <x v="2"/>
    <s v="34957"/>
    <s v="Graph Theory"/>
    <n v="7.5"/>
    <n v="18"/>
  </r>
  <r>
    <x v="1"/>
    <s v=""/>
    <x v="4"/>
    <x v="2"/>
    <s v="34958"/>
    <s v="Mathematical Modelling with Partial Differential Equations"/>
    <n v="7.5"/>
    <n v="12.06"/>
  </r>
  <r>
    <x v="2"/>
    <s v=""/>
    <x v="4"/>
    <x v="2"/>
    <s v="34958"/>
    <s v="Mathematical Modelling with Partial Differential Equations"/>
    <n v="7.5"/>
    <n v="5.94"/>
  </r>
  <r>
    <x v="2"/>
    <s v=""/>
    <x v="4"/>
    <x v="2"/>
    <s v="34959"/>
    <s v="Computational Mechanics"/>
    <n v="7.5"/>
    <n v="6.01"/>
  </r>
  <r>
    <x v="1"/>
    <s v=""/>
    <x v="4"/>
    <x v="2"/>
    <s v="34959"/>
    <s v="Computational Mechanics"/>
    <n v="7.5"/>
    <n v="11.99"/>
  </r>
  <r>
    <x v="1"/>
    <s v=""/>
    <x v="4"/>
    <x v="2"/>
    <s v="34961"/>
    <s v="Quantitative and Qualitative Methods in Dynamical Systems"/>
    <n v="7.5"/>
    <n v="18"/>
  </r>
  <r>
    <x v="1"/>
    <s v=""/>
    <x v="4"/>
    <x v="2"/>
    <s v="34964"/>
    <s v="Numerical Methods for Dynamical Systems"/>
    <n v="7.5"/>
    <n v="18"/>
  </r>
  <r>
    <x v="2"/>
    <s v=""/>
    <x v="4"/>
    <x v="2"/>
    <s v="34965"/>
    <s v="Numerical Methods for Partial Differential Equations"/>
    <n v="7.5"/>
    <n v="18"/>
  </r>
  <r>
    <x v="1"/>
    <s v=""/>
    <x v="4"/>
    <x v="2"/>
    <s v="34950"/>
    <s v="Commutative Algebra"/>
    <n v="7.5"/>
    <n v="18"/>
  </r>
  <r>
    <x v="1"/>
    <s v=""/>
    <x v="4"/>
    <x v="2"/>
    <s v="34952"/>
    <s v="Algebraic Geometry"/>
    <n v="7.5"/>
    <n v="18"/>
  </r>
  <r>
    <x v="5"/>
    <s v=""/>
    <x v="4"/>
    <x v="2"/>
    <s v="200900"/>
    <s v="Machine Learning"/>
    <n v="7.5"/>
    <n v="3.6"/>
  </r>
  <r>
    <x v="1"/>
    <s v=""/>
    <x v="4"/>
    <x v="2"/>
    <s v="200900"/>
    <s v="Machine Learning"/>
    <n v="7.5"/>
    <n v="8.4600000000000009"/>
  </r>
  <r>
    <x v="4"/>
    <s v=""/>
    <x v="4"/>
    <x v="2"/>
    <s v="200900"/>
    <s v="Machine Learning"/>
    <n v="7.5"/>
    <n v="5.94"/>
  </r>
  <r>
    <x v="1"/>
    <s v=""/>
    <x v="4"/>
    <x v="2"/>
    <s v="200901"/>
    <s v="Seminar on algebra, geometry and discrete mathematics"/>
    <n v="3"/>
    <n v="7.2"/>
  </r>
  <r>
    <x v="1"/>
    <s v=""/>
    <x v="4"/>
    <x v="2"/>
    <s v="200902"/>
    <s v="Seminar on analysis, differential equations and modelling"/>
    <n v="3"/>
    <n v="6.6"/>
  </r>
  <r>
    <x v="5"/>
    <s v=""/>
    <x v="4"/>
    <x v="2"/>
    <s v="200902"/>
    <s v="Seminar on analysis, differential equations and modelling"/>
    <n v="3"/>
    <n v="0.6"/>
  </r>
  <r>
    <x v="1"/>
    <s v=""/>
    <x v="4"/>
    <x v="2"/>
    <s v="34955"/>
    <s v="Combinatorics"/>
    <n v="7.5"/>
    <n v="18"/>
  </r>
  <r>
    <x v="1"/>
    <s v=""/>
    <x v="4"/>
    <x v="2"/>
    <s v="34960"/>
    <s v="Mathematical Models in Biology"/>
    <n v="7.5"/>
    <n v="18"/>
  </r>
  <r>
    <x v="1"/>
    <s v=""/>
    <x v="4"/>
    <x v="2"/>
    <s v="34962"/>
    <s v="Hamiltonian Systems"/>
    <n v="7.5"/>
    <n v="18"/>
  </r>
  <r>
    <x v="1"/>
    <s v=""/>
    <x v="4"/>
    <x v="2"/>
    <n v="34963"/>
    <s v="Advanced Course in Partial Differential Equations"/>
    <n v="7.5"/>
    <n v="18"/>
  </r>
  <r>
    <x v="1"/>
    <s v=""/>
    <x v="4"/>
    <x v="3"/>
    <s v="34596"/>
    <s v="Master's Thesis"/>
    <n v="15"/>
    <n v="51.5"/>
  </r>
  <r>
    <x v="2"/>
    <s v=""/>
    <x v="4"/>
    <x v="3"/>
    <s v="34596"/>
    <s v="Master's Thesis"/>
    <n v="15"/>
    <n v="5.5"/>
  </r>
  <r>
    <x v="3"/>
    <s v=""/>
    <x v="4"/>
    <x v="3"/>
    <s v="34596"/>
    <s v="Master's Thesis"/>
    <n v="15"/>
    <n v="9"/>
  </r>
  <r>
    <x v="9"/>
    <s v=""/>
    <x v="4"/>
    <x v="3"/>
    <s v="34596"/>
    <s v="Master's Thesis"/>
    <n v="15"/>
    <n v="1"/>
  </r>
  <r>
    <x v="5"/>
    <s v=""/>
    <x v="4"/>
    <x v="3"/>
    <s v="34596"/>
    <s v="Master's Thesis"/>
    <n v="15"/>
    <n v="7.75"/>
  </r>
  <r>
    <x v="1"/>
    <s v=""/>
    <x v="4"/>
    <x v="2"/>
    <s v="34966"/>
    <s v="Differentiable Manifolds"/>
    <n v="7.5"/>
    <n v="18"/>
  </r>
  <r>
    <x v="4"/>
    <s v=""/>
    <x v="5"/>
    <x v="1"/>
    <s v="200648"/>
    <s v="Software Estadístic: R i SAS"/>
    <n v="5"/>
    <n v="6.75"/>
  </r>
  <r>
    <x v="14"/>
    <s v=""/>
    <x v="5"/>
    <x v="1"/>
    <s v="200648"/>
    <s v="Software Estadístic: R i SAS"/>
    <n v="5"/>
    <n v="0"/>
  </r>
  <r>
    <x v="1"/>
    <s v=""/>
    <x v="5"/>
    <x v="2"/>
    <s v="200603"/>
    <s v="Probabilidad y Procesos Estocásticos"/>
    <n v="5"/>
    <n v="13.5"/>
  </r>
  <r>
    <x v="4"/>
    <s v=""/>
    <x v="5"/>
    <x v="2"/>
    <s v="200604"/>
    <s v="Inferencia Estadística Avanzada"/>
    <n v="5"/>
    <n v="6.75"/>
  </r>
  <r>
    <x v="14"/>
    <s v=""/>
    <x v="5"/>
    <x v="2"/>
    <s v="200604"/>
    <s v="Inferencia Estadística Avanzada"/>
    <n v="5"/>
    <n v="0"/>
  </r>
  <r>
    <x v="4"/>
    <s v=""/>
    <x v="5"/>
    <x v="2"/>
    <s v="200605"/>
    <s v="Fundamentos de Inferencia Estadística"/>
    <n v="5"/>
    <n v="6.75"/>
  </r>
  <r>
    <x v="14"/>
    <s v=""/>
    <x v="5"/>
    <x v="2"/>
    <s v="200605"/>
    <s v="Fundamentos de Inferencia Estadística"/>
    <n v="5"/>
    <n v="0"/>
  </r>
  <r>
    <x v="4"/>
    <s v=""/>
    <x v="5"/>
    <x v="2"/>
    <s v="200606"/>
    <s v="Análisis Multivariante de Datos"/>
    <n v="5"/>
    <n v="6.75"/>
  </r>
  <r>
    <x v="14"/>
    <s v=""/>
    <x v="5"/>
    <x v="2"/>
    <s v="200606"/>
    <s v="Análisis Multivariante de Datos"/>
    <n v="5"/>
    <n v="0"/>
  </r>
  <r>
    <x v="1"/>
    <s v=""/>
    <x v="5"/>
    <x v="2"/>
    <s v="200607"/>
    <s v="Matemáticas"/>
    <n v="5"/>
    <n v="13.5"/>
  </r>
  <r>
    <x v="4"/>
    <s v=""/>
    <x v="5"/>
    <x v="2"/>
    <s v="200608"/>
    <s v="Simulación"/>
    <n v="5"/>
    <n v="6.75"/>
  </r>
  <r>
    <x v="14"/>
    <s v=""/>
    <x v="5"/>
    <x v="2"/>
    <s v="200608"/>
    <s v="Simulación"/>
    <n v="5"/>
    <n v="0"/>
  </r>
  <r>
    <x v="4"/>
    <s v=""/>
    <x v="5"/>
    <x v="2"/>
    <s v="200609"/>
    <s v="Análisis de Tiempo de Vida"/>
    <n v="5"/>
    <n v="13.5"/>
  </r>
  <r>
    <x v="4"/>
    <s v=""/>
    <x v="5"/>
    <x v="2"/>
    <s v="200616"/>
    <s v="Optimización Continua"/>
    <n v="5"/>
    <n v="13.5"/>
  </r>
  <r>
    <x v="14"/>
    <s v=""/>
    <x v="5"/>
    <x v="2"/>
    <s v="200620"/>
    <s v="Cuantificación de Riesgos"/>
    <n v="5"/>
    <n v="0"/>
  </r>
  <r>
    <x v="14"/>
    <s v=""/>
    <x v="5"/>
    <x v="2"/>
    <s v="200622"/>
    <s v="Estadística para la Gestión Empresarial"/>
    <n v="5"/>
    <n v="0"/>
  </r>
  <r>
    <x v="14"/>
    <s v=""/>
    <x v="5"/>
    <x v="2"/>
    <s v="200625"/>
    <s v="Análisis Econométrica"/>
    <n v="5"/>
    <n v="0"/>
  </r>
  <r>
    <x v="14"/>
    <s v=""/>
    <x v="5"/>
    <x v="2"/>
    <s v="200627"/>
    <s v="Ensayos Clínicos"/>
    <n v="5"/>
    <n v="0"/>
  </r>
  <r>
    <x v="4"/>
    <s v=""/>
    <x v="5"/>
    <x v="2"/>
    <s v="200627"/>
    <s v="Ensayos Clínicos"/>
    <n v="5"/>
    <n v="6.75"/>
  </r>
  <r>
    <x v="14"/>
    <s v=""/>
    <x v="5"/>
    <x v="2"/>
    <s v="200630"/>
    <s v="Fundamentos de Bioinformática"/>
    <n v="5"/>
    <n v="0"/>
  </r>
  <r>
    <x v="4"/>
    <s v=""/>
    <x v="5"/>
    <x v="2"/>
    <s v="200642"/>
    <s v="Optimización en Data Science"/>
    <n v="5"/>
    <n v="13.5"/>
  </r>
  <r>
    <x v="8"/>
    <s v=""/>
    <x v="5"/>
    <x v="1"/>
    <s v="200645"/>
    <s v="Programació i bases de dades estadístiques"/>
    <n v="5"/>
    <n v="6.75"/>
  </r>
  <r>
    <x v="3"/>
    <s v=""/>
    <x v="5"/>
    <x v="1"/>
    <s v="200645"/>
    <s v="Programació i bases de dades estadístiques"/>
    <n v="5"/>
    <n v="6.75"/>
  </r>
  <r>
    <x v="4"/>
    <s v=""/>
    <x v="5"/>
    <x v="2"/>
    <s v="200610"/>
    <s v="Series Temporales"/>
    <n v="5"/>
    <n v="13.5"/>
  </r>
  <r>
    <x v="14"/>
    <s v=""/>
    <x v="5"/>
    <x v="2"/>
    <s v="200610"/>
    <s v="Series Temporales"/>
    <n v="5"/>
    <n v="0"/>
  </r>
  <r>
    <x v="4"/>
    <s v=""/>
    <x v="5"/>
    <x v="2"/>
    <s v="200611"/>
    <s v="Análisis Bayesiana"/>
    <n v="5"/>
    <n v="13.5"/>
  </r>
  <r>
    <x v="4"/>
    <s v=""/>
    <x v="5"/>
    <x v="2"/>
    <s v="200612"/>
    <s v="Análisis de Datos Longitudinales"/>
    <n v="5"/>
    <n v="13.5"/>
  </r>
  <r>
    <x v="4"/>
    <s v=""/>
    <x v="5"/>
    <x v="2"/>
    <s v="200644"/>
    <s v="Aprenentatge estadístic"/>
    <n v="5"/>
    <n v="6.75"/>
  </r>
  <r>
    <x v="14"/>
    <s v=""/>
    <x v="5"/>
    <x v="2"/>
    <s v="200644"/>
    <s v="Aprenentatge estadístic"/>
    <n v="5"/>
    <n v="0"/>
  </r>
  <r>
    <x v="4"/>
    <s v=""/>
    <x v="5"/>
    <x v="2"/>
    <s v="200617"/>
    <s v="Programación Estocástica"/>
    <n v="5"/>
    <n v="13.5"/>
  </r>
  <r>
    <x v="4"/>
    <s v=""/>
    <x v="5"/>
    <x v="2"/>
    <s v="200618"/>
    <s v="Optimización de Gran Dimensión"/>
    <n v="5"/>
    <n v="13.5"/>
  </r>
  <r>
    <x v="14"/>
    <s v=""/>
    <x v="5"/>
    <x v="2"/>
    <s v="200619"/>
    <s v="Estadística Actuarial"/>
    <n v="5"/>
    <n v="0"/>
  </r>
  <r>
    <x v="4"/>
    <s v=""/>
    <x v="5"/>
    <x v="2"/>
    <s v="200621"/>
    <s v="Técnicas Cuantitativas de Marketing"/>
    <n v="5"/>
    <n v="13.5"/>
  </r>
  <r>
    <x v="4"/>
    <s v=""/>
    <x v="5"/>
    <x v="2"/>
    <s v="200623"/>
    <s v="Simulación para la Toma de Decisiones Empresariales"/>
    <n v="5"/>
    <n v="13.5"/>
  </r>
  <r>
    <x v="14"/>
    <s v=""/>
    <x v="5"/>
    <x v="2"/>
    <s v="200624"/>
    <s v="Indicadores Sociales"/>
    <n v="5"/>
    <n v="0"/>
  </r>
  <r>
    <x v="14"/>
    <s v=""/>
    <x v="5"/>
    <x v="2"/>
    <s v="200653"/>
    <s v="Finances Quantitatives"/>
    <n v="5"/>
    <n v="0"/>
  </r>
  <r>
    <x v="14"/>
    <s v=""/>
    <x v="5"/>
    <x v="2"/>
    <s v="200646"/>
    <s v="Mètodes estadístics en recerca clínica"/>
    <n v="5"/>
    <n v="0"/>
  </r>
  <r>
    <x v="4"/>
    <s v=""/>
    <x v="5"/>
    <x v="2"/>
    <s v="200629"/>
    <s v="Análisis de la Supervivencia Avanzada"/>
    <n v="5"/>
    <n v="13.5"/>
  </r>
  <r>
    <x v="14"/>
    <s v=""/>
    <x v="5"/>
    <x v="2"/>
    <s v="200631"/>
    <s v="Análisis de Datos Ómicos"/>
    <n v="5"/>
    <n v="0"/>
  </r>
  <r>
    <x v="4"/>
    <s v=""/>
    <x v="5"/>
    <x v="2"/>
    <s v="200654"/>
    <s v="Mètodes Estadístics en Epidemiologia"/>
    <n v="5"/>
    <n v="13.5"/>
  </r>
  <r>
    <x v="14"/>
    <s v=""/>
    <x v="5"/>
    <x v="2"/>
    <s v="200633"/>
    <s v="Epidemiología Espacial"/>
    <n v="5"/>
    <n v="0"/>
  </r>
  <r>
    <x v="4"/>
    <s v=""/>
    <x v="5"/>
    <x v="2"/>
    <s v="200634"/>
    <s v="Modelos Discretos en Redes"/>
    <n v="5"/>
    <n v="0"/>
  </r>
  <r>
    <x v="4"/>
    <s v=""/>
    <x v="5"/>
    <x v="2"/>
    <s v="200638"/>
    <s v="Optimización en Sistemas y Mercados Energéticos"/>
    <n v="5"/>
    <n v="13.5"/>
  </r>
  <r>
    <x v="4"/>
    <s v=""/>
    <x v="5"/>
    <x v="2"/>
    <s v="200641"/>
    <s v="Modelos Lineales y Lineales Generalizados"/>
    <n v="5"/>
    <n v="13.5"/>
  </r>
  <r>
    <x v="4"/>
    <s v=""/>
    <x v="5"/>
    <x v="1"/>
    <s v="200643"/>
    <s v="Modelos y Métodos de la Investigación Operativa"/>
    <n v="5"/>
    <n v="27"/>
  </r>
  <r>
    <x v="14"/>
    <s v=""/>
    <x v="5"/>
    <x v="2"/>
    <s v="200649"/>
    <s v="Aprenentatge estadístic amb xarxes neuronals artificials profundes"/>
    <n v="5"/>
    <n v="0"/>
  </r>
  <r>
    <x v="14"/>
    <s v=""/>
    <x v="5"/>
    <x v="2"/>
    <s v="200650"/>
    <s v="Epidemiologia genètica"/>
    <n v="5"/>
    <n v="0"/>
  </r>
  <r>
    <x v="14"/>
    <s v=""/>
    <x v="5"/>
    <x v="3"/>
    <s v="200636"/>
    <s v="Trabajo de Fin de Máster"/>
    <n v="30"/>
    <n v="0"/>
  </r>
  <r>
    <x v="4"/>
    <s v=""/>
    <x v="5"/>
    <x v="3"/>
    <s v="200636"/>
    <s v="Trabajo de Fin de Máster"/>
    <n v="30"/>
    <n v="29"/>
  </r>
  <r>
    <x v="3"/>
    <s v=""/>
    <x v="5"/>
    <x v="3"/>
    <s v="200636"/>
    <s v="Trabajo de Fin de Máster"/>
    <n v="30"/>
    <n v="0"/>
  </r>
  <r>
    <x v="1"/>
    <s v=""/>
    <x v="5"/>
    <x v="3"/>
    <s v="200636"/>
    <s v="Trabajo de Fin de Máster"/>
    <n v="30"/>
    <n v="3.5"/>
  </r>
  <r>
    <x v="13"/>
    <s v=""/>
    <x v="5"/>
    <x v="3"/>
    <s v="200636"/>
    <s v="Trabajo de Fin de Máster"/>
    <n v="30"/>
    <n v="0"/>
  </r>
  <r>
    <x v="8"/>
    <s v=""/>
    <x v="5"/>
    <x v="3"/>
    <s v="200636"/>
    <s v="Trabajo de Fin de Máster"/>
    <n v="30"/>
    <n v="4.5"/>
  </r>
  <r>
    <x v="8"/>
    <s v=""/>
    <x v="6"/>
    <x v="1"/>
    <s v="200800"/>
    <s v="Ensenyament- Aprenentatge de les Matemàtiques (Introducció)"/>
    <n v="2"/>
    <n v="1.2"/>
  </r>
  <r>
    <x v="4"/>
    <s v=""/>
    <x v="6"/>
    <x v="1"/>
    <s v="200800"/>
    <s v="Ensenyament- Aprenentatge de les Matemàtiques (Mòdul estadística i prob)"/>
    <n v="3"/>
    <n v="13.5"/>
  </r>
  <r>
    <x v="1"/>
    <s v=""/>
    <x v="6"/>
    <x v="1"/>
    <s v="200800"/>
    <s v="Ensenyament- Aprenentatge de les Matemàtiques (Mòdul Nombres i Inic Àlgebra)"/>
    <n v="2"/>
    <n v="9.6"/>
  </r>
  <r>
    <x v="4"/>
    <s v=""/>
    <x v="6"/>
    <x v="1"/>
    <s v="200800"/>
    <s v="Ensenyament- Aprenentatge de les Matemàtiques (Mòdul Nombres i Inic Àlgebra)"/>
    <n v="2"/>
    <n v="9.6"/>
  </r>
  <r>
    <x v="1"/>
    <s v=""/>
    <x v="6"/>
    <x v="1"/>
    <s v="200800"/>
    <s v="Ensenyament- Aprenentatge de les Matemàtiques (Àlgebra i funcions)"/>
    <n v="2"/>
    <n v="9.6"/>
  </r>
  <r>
    <x v="1"/>
    <s v=""/>
    <x v="6"/>
    <x v="1"/>
    <s v="200801"/>
    <s v="Complements de la formació en Matemàtiques (Mòdul modelització)"/>
    <n v="3"/>
    <n v="21.6"/>
  </r>
  <r>
    <x v="1"/>
    <s v=""/>
    <x v="6"/>
    <x v="1"/>
    <s v="200801"/>
    <s v="Complements de la formació en Matemàtiques (Mòdul història)"/>
    <n v="4"/>
    <n v="19.2"/>
  </r>
  <r>
    <x v="1"/>
    <s v=""/>
    <x v="6"/>
    <x v="1"/>
    <s v="200801"/>
    <s v="Complements de la formació en Matemàtiques (Mòdul Resolució problemes)"/>
    <n v="3"/>
    <n v="7.2"/>
  </r>
  <r>
    <x v="1"/>
    <s v=""/>
    <x v="6"/>
    <x v="1"/>
    <s v="200MFPES01"/>
    <s v="Coordinació Practicum"/>
    <n v="8.6"/>
    <n v="18.059999999999999"/>
  </r>
  <r>
    <x v="1"/>
    <s v=""/>
    <x v="6"/>
    <x v="3"/>
    <s v=""/>
    <s v="Treball Fi de Màster"/>
    <m/>
    <n v="27"/>
  </r>
  <r>
    <x v="4"/>
    <s v=""/>
    <x v="6"/>
    <x v="3"/>
    <s v=""/>
    <s v="Treball Fi de Màster"/>
    <m/>
    <n v="13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82CD0B-BFF9-4205-8861-8726BEC9B90F}" name="TablaDinámica2" cacheId="10" dataOnRows="1" applyNumberFormats="0" applyBorderFormats="0" applyFontFormats="0" applyPatternFormats="0" applyAlignmentFormats="0" applyWidthHeightFormats="1" dataCaption="Datos" updatedVersion="6" showMemberPropertyTips="0" useAutoFormatting="1" itemPrintTitles="1" createdVersion="1" indent="0" compact="0" compactData="0" gridDropZones="1">
  <location ref="A7:E15" firstHeaderRow="1" firstDataRow="2" firstDataCol="1"/>
  <pivotFields count="8">
    <pivotField compact="0" outline="0" subtotalTop="0" showAll="0" includeNewItemsInFilter="1"/>
    <pivotField compact="0" outline="0" subtotalTop="0" showAll="0" includeNewItemsInFilter="1" defaultSubtotal="0"/>
    <pivotField axis="axisRow" compact="0" outline="0" subtotalTop="0" showAll="0" includeNewItemsInFilter="1" sortType="ascending">
      <items count="8">
        <item x="3"/>
        <item x="2"/>
        <item x="1"/>
        <item x="4"/>
        <item x="5"/>
        <item x="6"/>
        <item h="1" x="0"/>
        <item t="default"/>
      </items>
    </pivotField>
    <pivotField axis="axisCol" compact="0" outline="0" subtotalTop="0" showAll="0" includeNewItemsInFilter="1">
      <items count="5">
        <item x="1"/>
        <item x="2"/>
        <item x="3"/>
        <item x="0"/>
        <item t="default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 defaultSubtota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 of Punts Docents Totals encarregats_x000a_(6)" fld="7" baseField="0" baseItem="0"/>
  </dataFields>
  <formats count="12">
    <format dxfId="98">
      <pivotArea field="2" type="button" dataOnly="0" labelOnly="1" outline="0" axis="axisRow" fieldPosition="0"/>
    </format>
    <format dxfId="97">
      <pivotArea dataOnly="0" labelOnly="1" outline="0" fieldPosition="0">
        <references count="1">
          <reference field="3" count="3">
            <x v="0"/>
            <x v="1"/>
            <x v="2"/>
          </reference>
        </references>
      </pivotArea>
    </format>
    <format dxfId="96">
      <pivotArea dataOnly="0" labelOnly="1" grandCol="1" outline="0" fieldPosition="0"/>
    </format>
    <format dxfId="95">
      <pivotArea grandRow="1" grandCol="1" outline="0" fieldPosition="0"/>
    </format>
    <format dxfId="94">
      <pivotArea outline="0" fieldPosition="0"/>
    </format>
    <format dxfId="93">
      <pivotArea field="2" type="button" dataOnly="0" labelOnly="1" outline="0" axis="axisRow" fieldPosition="0"/>
    </format>
    <format dxfId="92">
      <pivotArea dataOnly="0" labelOnly="1" outline="0" fieldPosition="0">
        <references count="1">
          <reference field="2" count="0"/>
        </references>
      </pivotArea>
    </format>
    <format dxfId="91">
      <pivotArea dataOnly="0" labelOnly="1" grandRow="1" outline="0" fieldPosition="0"/>
    </format>
    <format dxfId="90">
      <pivotArea dataOnly="0" labelOnly="1" outline="0" fieldPosition="0">
        <references count="1">
          <reference field="3" count="3">
            <x v="0"/>
            <x v="1"/>
            <x v="2"/>
          </reference>
        </references>
      </pivotArea>
    </format>
    <format dxfId="89">
      <pivotArea dataOnly="0" labelOnly="1" grandCol="1" outline="0" fieldPosition="0"/>
    </format>
    <format dxfId="88">
      <pivotArea outline="0" fieldPosition="0">
        <references count="1">
          <reference field="2" count="1" selected="0">
            <x v="2"/>
          </reference>
        </references>
      </pivotArea>
    </format>
    <format dxfId="87">
      <pivotArea dataOnly="0" labelOnly="1" outline="0" fieldPosition="0">
        <references count="1">
          <reference field="2" count="1">
            <x v="2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12521F-EDAB-4B3B-ABCE-860FC2EFCB5B}" name="TablaDinámica1" cacheId="10" dataOnRows="1" applyNumberFormats="0" applyBorderFormats="0" applyFontFormats="0" applyPatternFormats="0" applyAlignmentFormats="0" applyWidthHeightFormats="1" dataCaption="Datos" updatedVersion="6" showMemberPropertyTips="0" useAutoFormatting="1" itemPrintTitles="1" createdVersion="1" indent="0" compact="0" compactData="0" gridDropZones="1">
  <location ref="A25:H41" firstHeaderRow="1" firstDataRow="2" firstDataCol="1"/>
  <pivotFields count="8">
    <pivotField axis="axisRow" compact="0" outline="0" subtotalTop="0" showAll="0" includeNewItemsInFilter="1">
      <items count="17">
        <item x="8"/>
        <item x="4"/>
        <item x="3"/>
        <item x="10"/>
        <item x="9"/>
        <item x="5"/>
        <item x="1"/>
        <item x="2"/>
        <item x="14"/>
        <item h="1" x="0"/>
        <item x="6"/>
        <item x="7"/>
        <item m="1" x="15"/>
        <item x="13"/>
        <item x="11"/>
        <item x="12"/>
        <item t="default"/>
      </items>
    </pivotField>
    <pivotField compact="0" outline="0" subtotalTop="0" showAll="0" includeNewItemsInFilter="1" defaultSubtotal="0"/>
    <pivotField axis="axisCol" compact="0" outline="0" subtotalTop="0" showAll="0" includeNewItemsInFilter="1">
      <items count="8">
        <item x="3"/>
        <item x="1"/>
        <item x="4"/>
        <item x="5"/>
        <item x="6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 defaultSubtota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3"/>
    </i>
    <i>
      <x v="14"/>
    </i>
    <i>
      <x v="15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6"/>
    </i>
    <i t="grand">
      <x/>
    </i>
  </colItems>
  <dataFields count="1">
    <dataField name="Sum of Punts Docents Totals encarregats_x000a_(6)" fld="7" baseField="0" baseItem="0"/>
  </dataFields>
  <formats count="12">
    <format dxfId="110">
      <pivotArea grandRow="1" grandCol="1" outline="0" fieldPosition="0"/>
    </format>
    <format dxfId="109">
      <pivotArea field="0" type="button" dataOnly="0" labelOnly="1" outline="0" axis="axisRow" fieldPosition="0"/>
    </format>
    <format dxfId="108">
      <pivotArea dataOnly="0" labelOnly="1" outline="0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7">
      <pivotArea dataOnly="0" labelOnly="1" grandCol="1" outline="0" fieldPosition="0"/>
    </format>
    <format dxfId="106">
      <pivotArea outline="0" fieldPosition="0"/>
    </format>
    <format dxfId="105">
      <pivotArea field="0" type="button" dataOnly="0" labelOnly="1" outline="0" axis="axisRow" fieldPosition="0"/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dataOnly="0" labelOnly="1" grandRow="1" outline="0" fieldPosition="0"/>
    </format>
    <format dxfId="102">
      <pivotArea dataOnly="0" labelOnly="1" outline="0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1">
      <pivotArea dataOnly="0" labelOnly="1" grandCol="1" outline="0" fieldPosition="0"/>
    </format>
    <format dxfId="100">
      <pivotArea outline="0" fieldPosition="0">
        <references count="1">
          <reference field="2" count="1" selected="0">
            <x v="1"/>
          </reference>
        </references>
      </pivotArea>
    </format>
    <format dxfId="99">
      <pivotArea dataOnly="0" labelOnly="1" outline="0" fieldPosition="0">
        <references count="1">
          <reference field="2" count="1">
            <x v="6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BD0840-EC3B-471F-BBDA-3397EDF4D2BA}" name="Tabla1" displayName="Tabla1" ref="A1:H218" totalsRowShown="0">
  <autoFilter ref="A1:H218" xr:uid="{7CBD0840-EC3B-471F-BBDA-3397EDF4D2BA}"/>
  <tableColumns count="8">
    <tableColumn id="1" xr3:uid="{3EFD5FC9-F3A9-41C3-8674-8B19154C1199}" name="UA (1)"/>
    <tableColumn id="2" xr3:uid="{E62E8D13-1297-4364-A4A9-943A3A45F869}" name="Secció"/>
    <tableColumn id="3" xr3:uid="{865FF94D-523A-479F-8821-34324E08657A}" name="Titulació"/>
    <tableColumn id="4" xr3:uid="{BEDB32CA-9E39-4BBC-9F31-14AE94F52FF4}" name="Tipus Assignatura (2)"/>
    <tableColumn id="5" xr3:uid="{F99E01FB-8400-4CC3-8534-26CCBFA0D5A7}" name="Codi Assignatura (3)"/>
    <tableColumn id="6" xr3:uid="{BC34482E-E254-46F6-B436-F017F6C9BCE3}" name="Nom Assignatura/activitat (4)"/>
    <tableColumn id="7" xr3:uid="{1BDACDB6-5EA7-488E-8FDB-FB6FE4C82E6A}" name="Crèdits ECTS (5)"/>
    <tableColumn id="8" xr3:uid="{FD618B80-DF6F-485F-BB5B-757A3A9F30CC}" name="Punts Docents Totals encarregats_x000a_(6)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c.edu/qualitat/ca/pantalles/infopdi/ActualitzacidelSistemadePuntsdActivitatAcadmicadelPD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39"/>
  <sheetViews>
    <sheetView tabSelected="1" zoomScale="115" zoomScaleNormal="115" workbookViewId="0">
      <selection sqref="A1:Y1"/>
    </sheetView>
  </sheetViews>
  <sheetFormatPr baseColWidth="10" defaultColWidth="9.140625" defaultRowHeight="12.75" x14ac:dyDescent="0.2"/>
  <cols>
    <col min="1" max="1" width="6" style="3" customWidth="1"/>
    <col min="2" max="2" width="5.42578125" style="3" customWidth="1"/>
    <col min="3" max="3" width="10.5703125" style="3" customWidth="1"/>
    <col min="4" max="4" width="16.42578125" style="3" customWidth="1"/>
    <col min="5" max="5" width="11.28515625" style="3" customWidth="1"/>
    <col min="6" max="6" width="59.42578125" style="2" customWidth="1"/>
    <col min="7" max="7" width="7" style="5" customWidth="1"/>
    <col min="8" max="8" width="11.140625" style="5" bestFit="1" customWidth="1"/>
    <col min="9" max="9" width="7.5703125" style="5" customWidth="1"/>
    <col min="10" max="10" width="9.5703125" style="5" customWidth="1"/>
    <col min="11" max="11" width="5.42578125" style="2" customWidth="1"/>
    <col min="12" max="12" width="4.5703125" style="2" customWidth="1"/>
    <col min="13" max="13" width="4.42578125" style="2" customWidth="1"/>
    <col min="14" max="14" width="4.5703125" style="2" customWidth="1"/>
    <col min="15" max="16" width="8.42578125" style="2" customWidth="1"/>
    <col min="17" max="19" width="5.42578125" style="2" customWidth="1"/>
    <col min="20" max="20" width="4" style="2" customWidth="1"/>
    <col min="21" max="21" width="4.5703125" style="1" customWidth="1"/>
    <col min="22" max="23" width="4.42578125" style="1" customWidth="1"/>
    <col min="24" max="25" width="4.5703125" style="1" customWidth="1"/>
    <col min="26" max="26" width="30.42578125" style="2" customWidth="1"/>
    <col min="27" max="27" width="56.5703125" style="44" customWidth="1"/>
    <col min="28" max="29" width="11.42578125" style="44" customWidth="1"/>
    <col min="30" max="259" width="11.42578125" style="2" customWidth="1"/>
    <col min="260" max="16384" width="9.140625" style="2"/>
  </cols>
  <sheetData>
    <row r="1" spans="1:30" ht="18" x14ac:dyDescent="0.25">
      <c r="A1" s="112" t="s">
        <v>153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</row>
    <row r="2" spans="1:30" ht="6" customHeight="1" x14ac:dyDescent="0.2">
      <c r="A2" s="6"/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0" ht="15.75" x14ac:dyDescent="0.2">
      <c r="A3" s="113" t="s">
        <v>484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30" x14ac:dyDescent="0.2">
      <c r="A4" s="114" t="s">
        <v>190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30" s="21" customFormat="1" x14ac:dyDescent="0.25">
      <c r="A5" s="94" t="s">
        <v>152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30"/>
    </row>
    <row r="6" spans="1:30" s="21" customFormat="1" x14ac:dyDescent="0.25">
      <c r="A6" s="94" t="s">
        <v>188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8"/>
      <c r="AA6" s="26"/>
      <c r="AB6" s="26"/>
      <c r="AC6" s="26"/>
      <c r="AD6" s="26"/>
    </row>
    <row r="7" spans="1:30" s="21" customFormat="1" x14ac:dyDescent="0.25">
      <c r="A7" s="94" t="s">
        <v>189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26"/>
      <c r="AB7" s="26"/>
      <c r="AC7" s="26"/>
      <c r="AD7" s="26"/>
    </row>
    <row r="8" spans="1:30" s="21" customFormat="1" x14ac:dyDescent="0.25">
      <c r="A8" s="94" t="s">
        <v>181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26"/>
      <c r="AB8" s="26"/>
      <c r="AC8" s="26"/>
      <c r="AD8" s="26"/>
    </row>
    <row r="9" spans="1:30" s="21" customFormat="1" x14ac:dyDescent="0.25">
      <c r="A9" s="94" t="s">
        <v>169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spans="1:30" s="21" customFormat="1" x14ac:dyDescent="0.25">
      <c r="A10" s="94" t="s">
        <v>191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1:30" s="21" customFormat="1" x14ac:dyDescent="0.25">
      <c r="A11" s="31" t="s">
        <v>170</v>
      </c>
      <c r="B11" s="31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30" s="21" customFormat="1" x14ac:dyDescent="0.25">
      <c r="A12" s="94" t="s">
        <v>192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1:30" s="21" customFormat="1" x14ac:dyDescent="0.25">
      <c r="A13" s="94" t="s">
        <v>193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</row>
    <row r="14" spans="1:30" s="21" customFormat="1" x14ac:dyDescent="0.25">
      <c r="A14" s="33" t="s">
        <v>168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  <c r="U14" s="32"/>
      <c r="V14" s="32"/>
      <c r="W14" s="32"/>
      <c r="X14" s="32"/>
      <c r="Y14" s="30"/>
    </row>
    <row r="15" spans="1:30" s="21" customFormat="1" x14ac:dyDescent="0.25">
      <c r="A15" s="22" t="s">
        <v>180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2"/>
      <c r="W15" s="32"/>
      <c r="X15" s="32"/>
      <c r="Y15" s="30"/>
    </row>
    <row r="16" spans="1:30" s="21" customFormat="1" x14ac:dyDescent="0.25">
      <c r="A16" s="23" t="s">
        <v>13</v>
      </c>
      <c r="B16" s="23"/>
      <c r="C16" s="23"/>
      <c r="D16" s="23"/>
      <c r="E16" s="24"/>
      <c r="F16" s="25"/>
      <c r="G16" s="25"/>
      <c r="H16" s="26"/>
      <c r="I16" s="26"/>
      <c r="J16" s="26"/>
      <c r="U16" s="26"/>
      <c r="V16" s="26"/>
      <c r="W16" s="26"/>
      <c r="X16" s="26"/>
      <c r="Y16" s="26"/>
    </row>
    <row r="17" spans="1:29" s="4" customFormat="1" ht="9.6" customHeight="1" x14ac:dyDescent="0.25">
      <c r="A17" s="9"/>
      <c r="B17" s="9"/>
      <c r="C17" s="9"/>
      <c r="D17" s="9"/>
      <c r="E17" s="9"/>
      <c r="F17" s="9"/>
      <c r="G17" s="9"/>
      <c r="H17" s="10"/>
      <c r="I17" s="10"/>
      <c r="J17" s="10"/>
      <c r="U17" s="10"/>
      <c r="V17" s="10"/>
      <c r="W17" s="10"/>
      <c r="X17" s="10"/>
      <c r="Y17" s="10"/>
      <c r="AA17" s="45"/>
      <c r="AB17" s="45"/>
      <c r="AC17" s="45"/>
    </row>
    <row r="18" spans="1:29" s="4" customFormat="1" ht="13.5" x14ac:dyDescent="0.25">
      <c r="A18" s="116" t="s">
        <v>12</v>
      </c>
      <c r="B18" s="125" t="s">
        <v>167</v>
      </c>
      <c r="C18" s="120" t="s">
        <v>154</v>
      </c>
      <c r="D18" s="122" t="s">
        <v>155</v>
      </c>
      <c r="E18" s="92" t="s">
        <v>171</v>
      </c>
      <c r="F18" s="92" t="s">
        <v>172</v>
      </c>
      <c r="G18" s="100" t="s">
        <v>173</v>
      </c>
      <c r="H18" s="118" t="s">
        <v>182</v>
      </c>
      <c r="I18" s="98" t="s">
        <v>174</v>
      </c>
      <c r="J18" s="98" t="s">
        <v>175</v>
      </c>
      <c r="K18" s="124" t="s">
        <v>176</v>
      </c>
      <c r="L18" s="124"/>
      <c r="M18" s="124"/>
      <c r="N18" s="124"/>
      <c r="O18" s="98" t="s">
        <v>177</v>
      </c>
      <c r="P18" s="98" t="s">
        <v>178</v>
      </c>
      <c r="Q18" s="124" t="s">
        <v>179</v>
      </c>
      <c r="R18" s="124"/>
      <c r="S18" s="124"/>
      <c r="T18" s="124"/>
      <c r="U18" s="102" t="s">
        <v>2</v>
      </c>
      <c r="V18" s="103"/>
      <c r="W18" s="103"/>
      <c r="X18" s="103"/>
      <c r="Y18" s="103"/>
      <c r="Z18" s="95" t="s">
        <v>166</v>
      </c>
      <c r="AA18" s="91" t="s">
        <v>485</v>
      </c>
      <c r="AB18" s="91" t="s">
        <v>486</v>
      </c>
      <c r="AC18" s="91" t="s">
        <v>487</v>
      </c>
    </row>
    <row r="19" spans="1:29" s="4" customFormat="1" ht="13.35" customHeight="1" x14ac:dyDescent="0.25">
      <c r="A19" s="116"/>
      <c r="B19" s="125"/>
      <c r="C19" s="121"/>
      <c r="D19" s="122"/>
      <c r="E19" s="92"/>
      <c r="F19" s="92"/>
      <c r="G19" s="100"/>
      <c r="H19" s="118"/>
      <c r="I19" s="99"/>
      <c r="J19" s="99"/>
      <c r="K19" s="124"/>
      <c r="L19" s="124"/>
      <c r="M19" s="124"/>
      <c r="N19" s="124"/>
      <c r="O19" s="99"/>
      <c r="P19" s="99"/>
      <c r="Q19" s="124"/>
      <c r="R19" s="124"/>
      <c r="S19" s="124"/>
      <c r="T19" s="124"/>
      <c r="U19" s="115" t="s">
        <v>1</v>
      </c>
      <c r="V19" s="115"/>
      <c r="W19" s="115"/>
      <c r="X19" s="115"/>
      <c r="Y19" s="115"/>
      <c r="Z19" s="96"/>
      <c r="AA19" s="91"/>
      <c r="AB19" s="91"/>
      <c r="AC19" s="91"/>
    </row>
    <row r="20" spans="1:29" s="34" customFormat="1" ht="13.5" x14ac:dyDescent="0.2">
      <c r="A20" s="117"/>
      <c r="B20" s="126"/>
      <c r="C20" s="121"/>
      <c r="D20" s="123"/>
      <c r="E20" s="93"/>
      <c r="F20" s="93"/>
      <c r="G20" s="101"/>
      <c r="H20" s="119"/>
      <c r="I20" s="99"/>
      <c r="J20" s="99"/>
      <c r="K20" s="16" t="s">
        <v>3</v>
      </c>
      <c r="L20" s="17" t="s">
        <v>4</v>
      </c>
      <c r="M20" s="18" t="s">
        <v>0</v>
      </c>
      <c r="N20" s="18" t="s">
        <v>5</v>
      </c>
      <c r="O20" s="99"/>
      <c r="P20" s="99"/>
      <c r="Q20" s="16" t="s">
        <v>3</v>
      </c>
      <c r="R20" s="17" t="s">
        <v>4</v>
      </c>
      <c r="S20" s="18" t="s">
        <v>0</v>
      </c>
      <c r="T20" s="18" t="s">
        <v>5</v>
      </c>
      <c r="U20" s="19" t="s">
        <v>3</v>
      </c>
      <c r="V20" s="19" t="s">
        <v>4</v>
      </c>
      <c r="W20" s="18" t="s">
        <v>0</v>
      </c>
      <c r="X20" s="18" t="s">
        <v>5</v>
      </c>
      <c r="Y20" s="20" t="s">
        <v>183</v>
      </c>
      <c r="Z20" s="97"/>
      <c r="AA20" s="111"/>
      <c r="AB20" s="91"/>
      <c r="AC20" s="91"/>
    </row>
    <row r="21" spans="1:29" ht="13.5" x14ac:dyDescent="0.25">
      <c r="A21" s="38">
        <v>749</v>
      </c>
      <c r="B21" s="35" t="s">
        <v>165</v>
      </c>
      <c r="C21" s="35" t="s">
        <v>199</v>
      </c>
      <c r="D21" s="35" t="s">
        <v>200</v>
      </c>
      <c r="E21" s="35" t="s">
        <v>201</v>
      </c>
      <c r="F21" s="35" t="s">
        <v>202</v>
      </c>
      <c r="G21" s="36">
        <v>7.5</v>
      </c>
      <c r="H21" s="28">
        <f t="shared" ref="H21:H75" si="0">IF(AND($A21&lt;&gt;1004,$A21&lt;&gt;915,$A21&lt;&gt;410), ROUND(((((($K21+$Q21)*$U21)+(($L21+$R21)*$V21)+(($M21+$S21)*$W21)+(($N21+$T21)*$X21))*$G21)/10*3),2),0)</f>
        <v>45</v>
      </c>
      <c r="I21" s="36">
        <v>94</v>
      </c>
      <c r="J21" s="36">
        <v>85</v>
      </c>
      <c r="K21" s="36">
        <v>2</v>
      </c>
      <c r="L21" s="36">
        <v>2</v>
      </c>
      <c r="M21" s="36"/>
      <c r="N21" s="36"/>
      <c r="O21" s="37"/>
      <c r="P21" s="37"/>
      <c r="Q21" s="37"/>
      <c r="R21" s="37"/>
      <c r="S21" s="37"/>
      <c r="T21" s="37"/>
      <c r="U21" s="36">
        <v>6</v>
      </c>
      <c r="V21" s="36">
        <v>4</v>
      </c>
      <c r="W21" s="36"/>
      <c r="X21" s="36">
        <v>1</v>
      </c>
      <c r="Y21" s="27">
        <f t="shared" ref="Y21:Y83" si="1">SUM(U21:X21)</f>
        <v>11</v>
      </c>
      <c r="Z21" s="35" t="s">
        <v>165</v>
      </c>
      <c r="AA21" s="46"/>
      <c r="AB21" s="47">
        <f t="shared" ref="AB21:AC76" si="2">IF($A21=1004,ROUND((((($K21+$Q21)*$U21)+(($L21+$R21)*$V21)+(($M21+$S21)*$W21)+(($N21+$T21)*$X21))*$G21)/10*3,2),0)</f>
        <v>0</v>
      </c>
      <c r="AC21" s="47">
        <f t="shared" ref="AC21:AC75" si="3">IF(OR($A21=410,$A21=915),ROUND((((($K21+$Q21)*$U21)+(($L21+$R21)*$V21)+(($M21+$S21)*$W21)+(($N21+$T21)*$X21))*$G21)/10*3,2),0)</f>
        <v>0</v>
      </c>
    </row>
    <row r="22" spans="1:29" ht="13.5" x14ac:dyDescent="0.25">
      <c r="A22" s="38">
        <v>749</v>
      </c>
      <c r="B22" s="35" t="s">
        <v>165</v>
      </c>
      <c r="C22" s="35" t="s">
        <v>199</v>
      </c>
      <c r="D22" s="35" t="s">
        <v>200</v>
      </c>
      <c r="E22" s="35" t="s">
        <v>203</v>
      </c>
      <c r="F22" s="35" t="s">
        <v>204</v>
      </c>
      <c r="G22" s="36">
        <v>7.5</v>
      </c>
      <c r="H22" s="28">
        <f t="shared" si="0"/>
        <v>45</v>
      </c>
      <c r="I22" s="36">
        <v>88</v>
      </c>
      <c r="J22" s="36">
        <v>81</v>
      </c>
      <c r="K22" s="36">
        <v>2</v>
      </c>
      <c r="L22" s="36">
        <v>2</v>
      </c>
      <c r="M22" s="36"/>
      <c r="N22" s="36"/>
      <c r="O22" s="37"/>
      <c r="P22" s="37"/>
      <c r="Q22" s="37"/>
      <c r="R22" s="37"/>
      <c r="S22" s="37"/>
      <c r="T22" s="37"/>
      <c r="U22" s="36">
        <v>6</v>
      </c>
      <c r="V22" s="36">
        <v>4</v>
      </c>
      <c r="W22" s="36"/>
      <c r="X22" s="36">
        <v>1</v>
      </c>
      <c r="Y22" s="27">
        <f t="shared" si="1"/>
        <v>11</v>
      </c>
      <c r="Z22" s="35" t="s">
        <v>165</v>
      </c>
      <c r="AA22" s="46"/>
      <c r="AB22" s="47">
        <f t="shared" si="2"/>
        <v>0</v>
      </c>
      <c r="AC22" s="47">
        <f t="shared" si="3"/>
        <v>0</v>
      </c>
    </row>
    <row r="23" spans="1:29" ht="13.5" x14ac:dyDescent="0.25">
      <c r="A23" s="38">
        <v>749</v>
      </c>
      <c r="B23" s="35" t="s">
        <v>165</v>
      </c>
      <c r="C23" s="35" t="s">
        <v>199</v>
      </c>
      <c r="D23" s="35" t="s">
        <v>200</v>
      </c>
      <c r="E23" s="35" t="s">
        <v>205</v>
      </c>
      <c r="F23" s="35" t="s">
        <v>206</v>
      </c>
      <c r="G23" s="36">
        <v>7.5</v>
      </c>
      <c r="H23" s="28">
        <f t="shared" si="0"/>
        <v>45</v>
      </c>
      <c r="I23" s="36">
        <v>59</v>
      </c>
      <c r="J23" s="36">
        <v>59</v>
      </c>
      <c r="K23" s="36">
        <v>2</v>
      </c>
      <c r="L23" s="36">
        <v>1</v>
      </c>
      <c r="M23" s="36"/>
      <c r="N23" s="36">
        <v>4</v>
      </c>
      <c r="O23" s="37"/>
      <c r="P23" s="37"/>
      <c r="Q23" s="37"/>
      <c r="R23" s="37"/>
      <c r="S23" s="37"/>
      <c r="T23" s="37"/>
      <c r="U23" s="36">
        <v>6</v>
      </c>
      <c r="V23" s="36">
        <v>4</v>
      </c>
      <c r="W23" s="36"/>
      <c r="X23" s="36">
        <v>1</v>
      </c>
      <c r="Y23" s="27">
        <f t="shared" si="1"/>
        <v>11</v>
      </c>
      <c r="Z23" s="35" t="s">
        <v>165</v>
      </c>
      <c r="AA23" s="46" t="s">
        <v>510</v>
      </c>
      <c r="AB23" s="47">
        <f t="shared" si="2"/>
        <v>0</v>
      </c>
      <c r="AC23" s="47">
        <f t="shared" si="3"/>
        <v>0</v>
      </c>
    </row>
    <row r="24" spans="1:29" ht="13.5" x14ac:dyDescent="0.25">
      <c r="A24" s="38">
        <v>751</v>
      </c>
      <c r="B24" s="35" t="s">
        <v>165</v>
      </c>
      <c r="C24" s="35" t="s">
        <v>199</v>
      </c>
      <c r="D24" s="35" t="s">
        <v>200</v>
      </c>
      <c r="E24" s="35" t="s">
        <v>205</v>
      </c>
      <c r="F24" s="35" t="s">
        <v>206</v>
      </c>
      <c r="G24" s="36">
        <v>7.5</v>
      </c>
      <c r="H24" s="28">
        <f t="shared" si="0"/>
        <v>9</v>
      </c>
      <c r="I24" s="36">
        <v>59</v>
      </c>
      <c r="J24" s="36">
        <v>59</v>
      </c>
      <c r="K24" s="79"/>
      <c r="L24" s="36">
        <v>1</v>
      </c>
      <c r="M24" s="36"/>
      <c r="N24" s="79"/>
      <c r="O24" s="79"/>
      <c r="P24" s="79"/>
      <c r="Q24" s="79"/>
      <c r="R24" s="79"/>
      <c r="S24" s="79"/>
      <c r="T24" s="79"/>
      <c r="U24" s="36">
        <v>6</v>
      </c>
      <c r="V24" s="36">
        <v>4</v>
      </c>
      <c r="W24" s="36"/>
      <c r="X24" s="36">
        <v>1</v>
      </c>
      <c r="Y24" s="27">
        <f t="shared" si="1"/>
        <v>11</v>
      </c>
      <c r="Z24" s="35" t="s">
        <v>165</v>
      </c>
      <c r="AA24" s="46"/>
      <c r="AB24" s="47">
        <f t="shared" si="2"/>
        <v>0</v>
      </c>
      <c r="AC24" s="47">
        <f t="shared" si="3"/>
        <v>0</v>
      </c>
    </row>
    <row r="25" spans="1:29" ht="13.5" x14ac:dyDescent="0.25">
      <c r="A25" s="38">
        <v>723</v>
      </c>
      <c r="B25" s="35" t="s">
        <v>165</v>
      </c>
      <c r="C25" s="35" t="s">
        <v>199</v>
      </c>
      <c r="D25" s="35" t="s">
        <v>200</v>
      </c>
      <c r="E25" s="35" t="s">
        <v>207</v>
      </c>
      <c r="F25" s="35" t="s">
        <v>185</v>
      </c>
      <c r="G25" s="36">
        <v>7.5</v>
      </c>
      <c r="H25" s="28">
        <f t="shared" si="0"/>
        <v>58.5</v>
      </c>
      <c r="I25" s="36">
        <v>88</v>
      </c>
      <c r="J25" s="36">
        <v>88</v>
      </c>
      <c r="K25" s="36">
        <v>2</v>
      </c>
      <c r="L25" s="79"/>
      <c r="M25" s="36">
        <v>3</v>
      </c>
      <c r="N25" s="79"/>
      <c r="O25" s="79"/>
      <c r="P25" s="79"/>
      <c r="Q25" s="79"/>
      <c r="R25" s="79"/>
      <c r="S25" s="79"/>
      <c r="T25" s="79"/>
      <c r="U25" s="36">
        <v>4</v>
      </c>
      <c r="V25" s="36"/>
      <c r="W25" s="36">
        <v>6</v>
      </c>
      <c r="X25" s="36">
        <v>1</v>
      </c>
      <c r="Y25" s="27">
        <f t="shared" si="1"/>
        <v>11</v>
      </c>
      <c r="Z25" s="35" t="s">
        <v>165</v>
      </c>
      <c r="AA25" s="46"/>
      <c r="AB25" s="47">
        <f t="shared" si="2"/>
        <v>0</v>
      </c>
      <c r="AC25" s="47">
        <f t="shared" si="3"/>
        <v>0</v>
      </c>
    </row>
    <row r="26" spans="1:29" ht="13.5" x14ac:dyDescent="0.25">
      <c r="A26" s="38">
        <v>749</v>
      </c>
      <c r="B26" s="35" t="s">
        <v>165</v>
      </c>
      <c r="C26" s="35" t="s">
        <v>199</v>
      </c>
      <c r="D26" s="35" t="s">
        <v>200</v>
      </c>
      <c r="E26" s="35" t="s">
        <v>201</v>
      </c>
      <c r="F26" s="35" t="s">
        <v>202</v>
      </c>
      <c r="G26" s="36">
        <v>7.5</v>
      </c>
      <c r="H26" s="28">
        <f t="shared" si="0"/>
        <v>22.5</v>
      </c>
      <c r="I26" s="36">
        <v>94</v>
      </c>
      <c r="J26" s="79"/>
      <c r="K26" s="79"/>
      <c r="L26" s="79">
        <v>1</v>
      </c>
      <c r="M26" s="79"/>
      <c r="N26" s="79"/>
      <c r="O26" s="79"/>
      <c r="P26" s="79"/>
      <c r="Q26" s="36">
        <v>1</v>
      </c>
      <c r="R26" s="79"/>
      <c r="S26" s="79"/>
      <c r="T26" s="79"/>
      <c r="U26" s="36">
        <v>6</v>
      </c>
      <c r="V26" s="36">
        <v>4</v>
      </c>
      <c r="W26" s="36"/>
      <c r="X26" s="36">
        <v>1</v>
      </c>
      <c r="Y26" s="27">
        <f t="shared" si="1"/>
        <v>11</v>
      </c>
      <c r="Z26" s="35" t="s">
        <v>165</v>
      </c>
      <c r="AA26" s="46" t="s">
        <v>508</v>
      </c>
      <c r="AB26" s="47">
        <f t="shared" si="2"/>
        <v>0</v>
      </c>
      <c r="AC26" s="47">
        <f t="shared" si="3"/>
        <v>0</v>
      </c>
    </row>
    <row r="27" spans="1:29" ht="13.5" x14ac:dyDescent="0.25">
      <c r="A27" s="38">
        <v>749</v>
      </c>
      <c r="B27" s="35" t="s">
        <v>165</v>
      </c>
      <c r="C27" s="35" t="s">
        <v>199</v>
      </c>
      <c r="D27" s="35" t="s">
        <v>200</v>
      </c>
      <c r="E27" s="35" t="s">
        <v>203</v>
      </c>
      <c r="F27" s="35" t="s">
        <v>204</v>
      </c>
      <c r="G27" s="36">
        <v>7.5</v>
      </c>
      <c r="H27" s="28">
        <f t="shared" si="0"/>
        <v>22.5</v>
      </c>
      <c r="I27" s="36">
        <v>88</v>
      </c>
      <c r="J27" s="79"/>
      <c r="K27" s="79"/>
      <c r="L27" s="79">
        <v>1</v>
      </c>
      <c r="M27" s="79"/>
      <c r="N27" s="79"/>
      <c r="O27" s="79"/>
      <c r="P27" s="79"/>
      <c r="Q27" s="36">
        <v>1</v>
      </c>
      <c r="R27" s="79"/>
      <c r="S27" s="79"/>
      <c r="T27" s="79"/>
      <c r="U27" s="36">
        <v>6</v>
      </c>
      <c r="V27" s="36">
        <v>4</v>
      </c>
      <c r="W27" s="36"/>
      <c r="X27" s="36">
        <v>1</v>
      </c>
      <c r="Y27" s="27">
        <f t="shared" si="1"/>
        <v>11</v>
      </c>
      <c r="Z27" s="35" t="s">
        <v>165</v>
      </c>
      <c r="AA27" s="46" t="s">
        <v>507</v>
      </c>
      <c r="AB27" s="47">
        <f t="shared" si="2"/>
        <v>0</v>
      </c>
      <c r="AC27" s="47">
        <f t="shared" si="3"/>
        <v>0</v>
      </c>
    </row>
    <row r="28" spans="1:29" ht="13.5" x14ac:dyDescent="0.25">
      <c r="A28" s="38">
        <v>749</v>
      </c>
      <c r="B28" s="35" t="s">
        <v>165</v>
      </c>
      <c r="C28" s="35" t="s">
        <v>199</v>
      </c>
      <c r="D28" s="35" t="s">
        <v>200</v>
      </c>
      <c r="E28" s="35" t="s">
        <v>205</v>
      </c>
      <c r="F28" s="35" t="s">
        <v>206</v>
      </c>
      <c r="G28" s="36">
        <v>7.5</v>
      </c>
      <c r="H28" s="28">
        <f t="shared" si="0"/>
        <v>9</v>
      </c>
      <c r="I28" s="36">
        <v>59</v>
      </c>
      <c r="J28" s="79"/>
      <c r="K28" s="79"/>
      <c r="L28" s="79"/>
      <c r="M28" s="79"/>
      <c r="N28" s="79"/>
      <c r="O28" s="79"/>
      <c r="P28" s="79"/>
      <c r="Q28" s="79"/>
      <c r="R28" s="79">
        <v>1</v>
      </c>
      <c r="S28" s="36"/>
      <c r="T28" s="79"/>
      <c r="U28" s="36">
        <v>6</v>
      </c>
      <c r="V28" s="36">
        <v>4</v>
      </c>
      <c r="W28" s="36"/>
      <c r="X28" s="36">
        <v>1</v>
      </c>
      <c r="Y28" s="27">
        <f t="shared" si="1"/>
        <v>11</v>
      </c>
      <c r="Z28" s="35" t="s">
        <v>165</v>
      </c>
      <c r="AA28" s="46" t="s">
        <v>509</v>
      </c>
      <c r="AB28" s="47">
        <f t="shared" si="2"/>
        <v>0</v>
      </c>
      <c r="AC28" s="47">
        <f t="shared" si="3"/>
        <v>0</v>
      </c>
    </row>
    <row r="29" spans="1:29" ht="13.5" x14ac:dyDescent="0.25">
      <c r="A29" s="38">
        <v>723</v>
      </c>
      <c r="B29" s="35" t="s">
        <v>165</v>
      </c>
      <c r="C29" s="35" t="s">
        <v>199</v>
      </c>
      <c r="D29" s="35" t="s">
        <v>200</v>
      </c>
      <c r="E29" s="35" t="s">
        <v>207</v>
      </c>
      <c r="F29" s="35" t="s">
        <v>185</v>
      </c>
      <c r="G29" s="36">
        <v>7.5</v>
      </c>
      <c r="H29" s="28">
        <f t="shared" si="0"/>
        <v>0</v>
      </c>
      <c r="I29" s="36">
        <v>88</v>
      </c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36">
        <v>4</v>
      </c>
      <c r="V29" s="36"/>
      <c r="W29" s="36">
        <v>6</v>
      </c>
      <c r="X29" s="36">
        <v>1</v>
      </c>
      <c r="Y29" s="27">
        <f t="shared" si="1"/>
        <v>11</v>
      </c>
      <c r="Z29" s="35" t="s">
        <v>165</v>
      </c>
      <c r="AA29" s="46"/>
      <c r="AB29" s="47">
        <f t="shared" si="2"/>
        <v>0</v>
      </c>
      <c r="AC29" s="47">
        <f t="shared" si="3"/>
        <v>0</v>
      </c>
    </row>
    <row r="30" spans="1:29" ht="13.5" x14ac:dyDescent="0.25">
      <c r="A30" s="38">
        <v>749</v>
      </c>
      <c r="B30" s="35" t="s">
        <v>165</v>
      </c>
      <c r="C30" s="35" t="s">
        <v>199</v>
      </c>
      <c r="D30" s="35" t="s">
        <v>200</v>
      </c>
      <c r="E30" s="35" t="s">
        <v>208</v>
      </c>
      <c r="F30" s="35" t="s">
        <v>209</v>
      </c>
      <c r="G30" s="36">
        <v>7.5</v>
      </c>
      <c r="H30" s="28">
        <f t="shared" si="0"/>
        <v>45</v>
      </c>
      <c r="I30" s="79"/>
      <c r="J30" s="79"/>
      <c r="K30" s="79"/>
      <c r="L30" s="79"/>
      <c r="M30" s="79"/>
      <c r="N30" s="79"/>
      <c r="O30" s="36">
        <v>107</v>
      </c>
      <c r="P30" s="36">
        <v>83</v>
      </c>
      <c r="Q30" s="36">
        <v>2</v>
      </c>
      <c r="R30" s="79">
        <v>2</v>
      </c>
      <c r="S30" s="36"/>
      <c r="T30" s="79"/>
      <c r="U30" s="36">
        <v>6</v>
      </c>
      <c r="V30" s="36">
        <v>4</v>
      </c>
      <c r="W30" s="36"/>
      <c r="X30" s="36">
        <v>1</v>
      </c>
      <c r="Y30" s="27">
        <f t="shared" si="1"/>
        <v>11</v>
      </c>
      <c r="Z30" s="35" t="s">
        <v>165</v>
      </c>
      <c r="AA30" s="48"/>
      <c r="AB30" s="47">
        <f t="shared" si="2"/>
        <v>0</v>
      </c>
      <c r="AC30" s="47">
        <f t="shared" si="3"/>
        <v>0</v>
      </c>
    </row>
    <row r="31" spans="1:29" ht="13.5" x14ac:dyDescent="0.25">
      <c r="A31" s="38">
        <v>749</v>
      </c>
      <c r="B31" s="35" t="s">
        <v>165</v>
      </c>
      <c r="C31" s="35" t="s">
        <v>199</v>
      </c>
      <c r="D31" s="35" t="s">
        <v>200</v>
      </c>
      <c r="E31" s="35" t="s">
        <v>210</v>
      </c>
      <c r="F31" s="35" t="s">
        <v>211</v>
      </c>
      <c r="G31" s="36">
        <v>7.5</v>
      </c>
      <c r="H31" s="28">
        <f t="shared" si="0"/>
        <v>45</v>
      </c>
      <c r="I31" s="79"/>
      <c r="J31" s="79"/>
      <c r="K31" s="79"/>
      <c r="L31" s="79"/>
      <c r="M31" s="79"/>
      <c r="N31" s="79"/>
      <c r="O31" s="36">
        <v>90</v>
      </c>
      <c r="P31" s="36">
        <v>90</v>
      </c>
      <c r="Q31" s="36">
        <v>2</v>
      </c>
      <c r="R31" s="79">
        <v>2</v>
      </c>
      <c r="S31" s="36"/>
      <c r="T31" s="79"/>
      <c r="U31" s="36">
        <v>6</v>
      </c>
      <c r="V31" s="36">
        <v>4</v>
      </c>
      <c r="W31" s="36"/>
      <c r="X31" s="36">
        <v>1</v>
      </c>
      <c r="Y31" s="27">
        <f t="shared" si="1"/>
        <v>11</v>
      </c>
      <c r="Z31" s="35" t="s">
        <v>165</v>
      </c>
      <c r="AA31" s="48"/>
      <c r="AB31" s="47">
        <f t="shared" si="2"/>
        <v>0</v>
      </c>
      <c r="AC31" s="47">
        <f t="shared" si="3"/>
        <v>0</v>
      </c>
    </row>
    <row r="32" spans="1:29" ht="13.5" x14ac:dyDescent="0.25">
      <c r="A32" s="38">
        <v>749</v>
      </c>
      <c r="B32" s="35" t="s">
        <v>165</v>
      </c>
      <c r="C32" s="35" t="s">
        <v>199</v>
      </c>
      <c r="D32" s="35" t="s">
        <v>200</v>
      </c>
      <c r="E32" s="35" t="s">
        <v>212</v>
      </c>
      <c r="F32" s="35" t="s">
        <v>213</v>
      </c>
      <c r="G32" s="36">
        <v>7.5</v>
      </c>
      <c r="H32" s="28">
        <f t="shared" si="0"/>
        <v>54</v>
      </c>
      <c r="I32" s="79"/>
      <c r="J32" s="79"/>
      <c r="K32" s="79"/>
      <c r="L32" s="79"/>
      <c r="M32" s="79"/>
      <c r="N32" s="79"/>
      <c r="O32" s="36">
        <v>94</v>
      </c>
      <c r="P32" s="36">
        <v>89</v>
      </c>
      <c r="Q32" s="36">
        <v>2</v>
      </c>
      <c r="R32" s="79"/>
      <c r="S32" s="36">
        <v>3</v>
      </c>
      <c r="T32" s="79"/>
      <c r="U32" s="36">
        <v>6</v>
      </c>
      <c r="V32" s="36"/>
      <c r="W32" s="36">
        <v>4</v>
      </c>
      <c r="X32" s="36">
        <v>1</v>
      </c>
      <c r="Y32" s="27">
        <f t="shared" si="1"/>
        <v>11</v>
      </c>
      <c r="Z32" s="35" t="s">
        <v>165</v>
      </c>
      <c r="AA32" s="46"/>
      <c r="AB32" s="47">
        <f t="shared" si="2"/>
        <v>0</v>
      </c>
      <c r="AC32" s="47">
        <f t="shared" si="3"/>
        <v>0</v>
      </c>
    </row>
    <row r="33" spans="1:29" ht="13.5" x14ac:dyDescent="0.25">
      <c r="A33" s="38">
        <v>749</v>
      </c>
      <c r="B33" s="35" t="s">
        <v>165</v>
      </c>
      <c r="C33" s="35" t="s">
        <v>199</v>
      </c>
      <c r="D33" s="35" t="s">
        <v>200</v>
      </c>
      <c r="E33" s="35" t="s">
        <v>214</v>
      </c>
      <c r="F33" s="35" t="s">
        <v>215</v>
      </c>
      <c r="G33" s="36">
        <v>7.5</v>
      </c>
      <c r="H33" s="28">
        <f t="shared" si="0"/>
        <v>45</v>
      </c>
      <c r="I33" s="79"/>
      <c r="J33" s="79"/>
      <c r="K33" s="79"/>
      <c r="L33" s="79"/>
      <c r="M33" s="79"/>
      <c r="N33" s="79"/>
      <c r="O33" s="36">
        <v>88</v>
      </c>
      <c r="P33" s="36">
        <v>89</v>
      </c>
      <c r="Q33" s="36">
        <v>2</v>
      </c>
      <c r="R33" s="79">
        <v>2</v>
      </c>
      <c r="S33" s="36"/>
      <c r="T33" s="79"/>
      <c r="U33" s="36">
        <v>6</v>
      </c>
      <c r="V33" s="36">
        <v>4</v>
      </c>
      <c r="W33" s="36"/>
      <c r="X33" s="36">
        <v>1</v>
      </c>
      <c r="Y33" s="27">
        <f t="shared" si="1"/>
        <v>11</v>
      </c>
      <c r="Z33" s="35" t="s">
        <v>165</v>
      </c>
      <c r="AA33" s="48"/>
      <c r="AB33" s="47">
        <f t="shared" si="2"/>
        <v>0</v>
      </c>
      <c r="AC33" s="47">
        <f t="shared" si="3"/>
        <v>0</v>
      </c>
    </row>
    <row r="34" spans="1:29" ht="13.5" x14ac:dyDescent="0.25">
      <c r="A34" s="38">
        <v>749</v>
      </c>
      <c r="B34" s="35" t="s">
        <v>165</v>
      </c>
      <c r="C34" s="35" t="s">
        <v>199</v>
      </c>
      <c r="D34" s="35" t="s">
        <v>200</v>
      </c>
      <c r="E34" s="35" t="s">
        <v>195</v>
      </c>
      <c r="F34" s="35" t="s">
        <v>216</v>
      </c>
      <c r="G34" s="36">
        <v>7.5</v>
      </c>
      <c r="H34" s="28">
        <f t="shared" si="0"/>
        <v>45</v>
      </c>
      <c r="I34" s="36">
        <v>84</v>
      </c>
      <c r="J34" s="36">
        <v>91</v>
      </c>
      <c r="K34" s="36">
        <v>2</v>
      </c>
      <c r="L34" s="36">
        <v>2</v>
      </c>
      <c r="M34" s="36"/>
      <c r="N34" s="79"/>
      <c r="O34" s="79"/>
      <c r="P34" s="79"/>
      <c r="Q34" s="79"/>
      <c r="R34" s="79"/>
      <c r="S34" s="79"/>
      <c r="T34" s="79"/>
      <c r="U34" s="36">
        <v>6</v>
      </c>
      <c r="V34" s="36">
        <v>4</v>
      </c>
      <c r="W34" s="36"/>
      <c r="X34" s="37"/>
      <c r="Y34" s="27">
        <f t="shared" si="1"/>
        <v>10</v>
      </c>
      <c r="Z34" s="35" t="s">
        <v>165</v>
      </c>
      <c r="AA34" s="46"/>
      <c r="AB34" s="47">
        <f t="shared" si="2"/>
        <v>0</v>
      </c>
      <c r="AC34" s="47">
        <f t="shared" si="3"/>
        <v>0</v>
      </c>
    </row>
    <row r="35" spans="1:29" ht="13.5" x14ac:dyDescent="0.25">
      <c r="A35" s="38">
        <v>749</v>
      </c>
      <c r="B35" s="35" t="s">
        <v>165</v>
      </c>
      <c r="C35" s="35" t="s">
        <v>199</v>
      </c>
      <c r="D35" s="35" t="s">
        <v>200</v>
      </c>
      <c r="E35" s="35" t="s">
        <v>194</v>
      </c>
      <c r="F35" s="35" t="s">
        <v>217</v>
      </c>
      <c r="G35" s="36">
        <v>7.5</v>
      </c>
      <c r="H35" s="28">
        <f t="shared" si="0"/>
        <v>45</v>
      </c>
      <c r="I35" s="36">
        <v>74</v>
      </c>
      <c r="J35" s="36">
        <v>95</v>
      </c>
      <c r="K35" s="36">
        <v>2</v>
      </c>
      <c r="L35" s="36">
        <v>2</v>
      </c>
      <c r="M35" s="36"/>
      <c r="N35" s="79"/>
      <c r="O35" s="79"/>
      <c r="P35" s="79"/>
      <c r="Q35" s="79"/>
      <c r="R35" s="79"/>
      <c r="S35" s="79"/>
      <c r="T35" s="79"/>
      <c r="U35" s="36">
        <v>6</v>
      </c>
      <c r="V35" s="36">
        <v>4</v>
      </c>
      <c r="W35" s="36"/>
      <c r="X35" s="37"/>
      <c r="Y35" s="27">
        <f t="shared" si="1"/>
        <v>10</v>
      </c>
      <c r="Z35" s="35" t="s">
        <v>165</v>
      </c>
      <c r="AA35" s="46"/>
      <c r="AB35" s="47">
        <f t="shared" si="2"/>
        <v>0</v>
      </c>
      <c r="AC35" s="47">
        <f t="shared" si="3"/>
        <v>0</v>
      </c>
    </row>
    <row r="36" spans="1:29" ht="13.5" x14ac:dyDescent="0.25">
      <c r="A36" s="38">
        <v>715</v>
      </c>
      <c r="B36" s="35" t="s">
        <v>165</v>
      </c>
      <c r="C36" s="35" t="s">
        <v>199</v>
      </c>
      <c r="D36" s="35" t="s">
        <v>200</v>
      </c>
      <c r="E36" s="35" t="s">
        <v>218</v>
      </c>
      <c r="F36" s="35" t="s">
        <v>219</v>
      </c>
      <c r="G36" s="36">
        <v>7.5</v>
      </c>
      <c r="H36" s="28">
        <f t="shared" si="0"/>
        <v>45</v>
      </c>
      <c r="I36" s="36">
        <v>81</v>
      </c>
      <c r="J36" s="36">
        <v>106</v>
      </c>
      <c r="K36" s="36">
        <v>2</v>
      </c>
      <c r="L36" s="36">
        <v>2</v>
      </c>
      <c r="M36" s="36"/>
      <c r="N36" s="79"/>
      <c r="O36" s="79"/>
      <c r="P36" s="79"/>
      <c r="Q36" s="79"/>
      <c r="R36" s="79"/>
      <c r="S36" s="79"/>
      <c r="T36" s="79"/>
      <c r="U36" s="36">
        <v>6</v>
      </c>
      <c r="V36" s="36">
        <v>4</v>
      </c>
      <c r="W36" s="36"/>
      <c r="X36" s="37"/>
      <c r="Y36" s="27">
        <f t="shared" si="1"/>
        <v>10</v>
      </c>
      <c r="Z36" s="35" t="s">
        <v>165</v>
      </c>
      <c r="AA36" s="46"/>
      <c r="AB36" s="47">
        <f t="shared" si="2"/>
        <v>0</v>
      </c>
      <c r="AC36" s="47">
        <f t="shared" si="3"/>
        <v>0</v>
      </c>
    </row>
    <row r="37" spans="1:29" ht="13.5" x14ac:dyDescent="0.25">
      <c r="A37" s="38">
        <v>723</v>
      </c>
      <c r="B37" s="35" t="s">
        <v>165</v>
      </c>
      <c r="C37" s="35" t="s">
        <v>199</v>
      </c>
      <c r="D37" s="35" t="s">
        <v>200</v>
      </c>
      <c r="E37" s="35" t="s">
        <v>220</v>
      </c>
      <c r="F37" s="35" t="s">
        <v>221</v>
      </c>
      <c r="G37" s="36">
        <v>7.5</v>
      </c>
      <c r="H37" s="28">
        <f t="shared" si="0"/>
        <v>54</v>
      </c>
      <c r="I37" s="36">
        <v>57</v>
      </c>
      <c r="J37" s="36">
        <v>85</v>
      </c>
      <c r="K37" s="36">
        <v>2</v>
      </c>
      <c r="L37" s="79"/>
      <c r="M37" s="36">
        <v>3</v>
      </c>
      <c r="N37" s="79"/>
      <c r="O37" s="79"/>
      <c r="P37" s="79"/>
      <c r="Q37" s="79"/>
      <c r="R37" s="79"/>
      <c r="S37" s="79"/>
      <c r="T37" s="79"/>
      <c r="U37" s="36">
        <v>6</v>
      </c>
      <c r="V37" s="36"/>
      <c r="W37" s="36">
        <v>4</v>
      </c>
      <c r="X37" s="37"/>
      <c r="Y37" s="27">
        <f t="shared" si="1"/>
        <v>10</v>
      </c>
      <c r="Z37" s="35" t="s">
        <v>165</v>
      </c>
      <c r="AA37" s="46"/>
      <c r="AB37" s="47">
        <f t="shared" si="2"/>
        <v>0</v>
      </c>
      <c r="AC37" s="47">
        <f t="shared" si="3"/>
        <v>0</v>
      </c>
    </row>
    <row r="38" spans="1:29" ht="13.5" x14ac:dyDescent="0.25">
      <c r="A38" s="38">
        <v>748</v>
      </c>
      <c r="B38" s="35" t="s">
        <v>165</v>
      </c>
      <c r="C38" s="35" t="s">
        <v>199</v>
      </c>
      <c r="D38" s="35" t="s">
        <v>200</v>
      </c>
      <c r="E38" s="35" t="s">
        <v>222</v>
      </c>
      <c r="F38" s="35" t="s">
        <v>223</v>
      </c>
      <c r="G38" s="36">
        <v>7.5</v>
      </c>
      <c r="H38" s="28">
        <f t="shared" si="0"/>
        <v>22.5</v>
      </c>
      <c r="I38" s="79"/>
      <c r="J38" s="79"/>
      <c r="K38" s="79"/>
      <c r="L38" s="79"/>
      <c r="M38" s="79"/>
      <c r="N38" s="79"/>
      <c r="O38" s="36">
        <v>46</v>
      </c>
      <c r="P38" s="36">
        <v>67</v>
      </c>
      <c r="Q38" s="36">
        <v>1</v>
      </c>
      <c r="R38" s="36">
        <v>1</v>
      </c>
      <c r="S38" s="36"/>
      <c r="T38" s="79"/>
      <c r="U38" s="36">
        <v>6</v>
      </c>
      <c r="V38" s="36">
        <v>4</v>
      </c>
      <c r="W38" s="36"/>
      <c r="X38" s="37"/>
      <c r="Y38" s="27">
        <f t="shared" si="1"/>
        <v>10</v>
      </c>
      <c r="Z38" s="35" t="s">
        <v>165</v>
      </c>
      <c r="AA38" s="46"/>
      <c r="AB38" s="47">
        <f t="shared" si="2"/>
        <v>0</v>
      </c>
      <c r="AC38" s="47">
        <f t="shared" si="3"/>
        <v>0</v>
      </c>
    </row>
    <row r="39" spans="1:29" ht="13.5" x14ac:dyDescent="0.25">
      <c r="A39" s="38">
        <v>749</v>
      </c>
      <c r="B39" s="35" t="s">
        <v>165</v>
      </c>
      <c r="C39" s="35" t="s">
        <v>199</v>
      </c>
      <c r="D39" s="35" t="s">
        <v>200</v>
      </c>
      <c r="E39" s="35" t="s">
        <v>197</v>
      </c>
      <c r="F39" s="35" t="s">
        <v>224</v>
      </c>
      <c r="G39" s="36">
        <v>7.5</v>
      </c>
      <c r="H39" s="28">
        <f t="shared" si="0"/>
        <v>45</v>
      </c>
      <c r="I39" s="79"/>
      <c r="J39" s="79"/>
      <c r="K39" s="79"/>
      <c r="L39" s="79"/>
      <c r="M39" s="79"/>
      <c r="N39" s="79"/>
      <c r="O39" s="36">
        <v>80</v>
      </c>
      <c r="P39" s="36">
        <v>85</v>
      </c>
      <c r="Q39" s="36">
        <v>2</v>
      </c>
      <c r="R39" s="36">
        <v>2</v>
      </c>
      <c r="S39" s="36"/>
      <c r="T39" s="79"/>
      <c r="U39" s="36">
        <v>6</v>
      </c>
      <c r="V39" s="36">
        <v>4</v>
      </c>
      <c r="W39" s="36"/>
      <c r="X39" s="37"/>
      <c r="Y39" s="27">
        <f t="shared" si="1"/>
        <v>10</v>
      </c>
      <c r="Z39" s="35" t="s">
        <v>165</v>
      </c>
      <c r="AA39" s="46"/>
      <c r="AB39" s="47">
        <f t="shared" si="2"/>
        <v>0</v>
      </c>
      <c r="AC39" s="47">
        <f t="shared" si="3"/>
        <v>0</v>
      </c>
    </row>
    <row r="40" spans="1:29" ht="13.5" x14ac:dyDescent="0.25">
      <c r="A40" s="38">
        <v>749</v>
      </c>
      <c r="B40" s="35" t="s">
        <v>165</v>
      </c>
      <c r="C40" s="35" t="s">
        <v>199</v>
      </c>
      <c r="D40" s="35" t="s">
        <v>200</v>
      </c>
      <c r="E40" s="35" t="s">
        <v>225</v>
      </c>
      <c r="F40" s="35" t="s">
        <v>226</v>
      </c>
      <c r="G40" s="36">
        <v>7.5</v>
      </c>
      <c r="H40" s="28">
        <f t="shared" si="0"/>
        <v>45</v>
      </c>
      <c r="I40" s="79"/>
      <c r="J40" s="79"/>
      <c r="K40" s="79"/>
      <c r="L40" s="79"/>
      <c r="M40" s="79"/>
      <c r="N40" s="79"/>
      <c r="O40" s="36">
        <v>83</v>
      </c>
      <c r="P40" s="36">
        <v>102</v>
      </c>
      <c r="Q40" s="36">
        <v>2</v>
      </c>
      <c r="R40" s="36">
        <v>2</v>
      </c>
      <c r="S40" s="36"/>
      <c r="T40" s="79"/>
      <c r="U40" s="36">
        <v>6</v>
      </c>
      <c r="V40" s="36">
        <v>4</v>
      </c>
      <c r="W40" s="36"/>
      <c r="X40" s="37"/>
      <c r="Y40" s="27">
        <f t="shared" si="1"/>
        <v>10</v>
      </c>
      <c r="Z40" s="35" t="s">
        <v>165</v>
      </c>
      <c r="AA40" s="46"/>
      <c r="AB40" s="47">
        <f t="shared" si="2"/>
        <v>0</v>
      </c>
      <c r="AC40" s="47">
        <f t="shared" si="3"/>
        <v>0</v>
      </c>
    </row>
    <row r="41" spans="1:29" ht="13.5" x14ac:dyDescent="0.25">
      <c r="A41" s="38">
        <v>749</v>
      </c>
      <c r="B41" s="35" t="s">
        <v>165</v>
      </c>
      <c r="C41" s="35" t="s">
        <v>199</v>
      </c>
      <c r="D41" s="35" t="s">
        <v>200</v>
      </c>
      <c r="E41" s="35" t="s">
        <v>198</v>
      </c>
      <c r="F41" s="35" t="s">
        <v>227</v>
      </c>
      <c r="G41" s="36">
        <v>7.5</v>
      </c>
      <c r="H41" s="28">
        <f t="shared" si="0"/>
        <v>45</v>
      </c>
      <c r="I41" s="79"/>
      <c r="J41" s="79"/>
      <c r="K41" s="79"/>
      <c r="L41" s="79"/>
      <c r="M41" s="79"/>
      <c r="N41" s="79"/>
      <c r="O41" s="36">
        <v>80</v>
      </c>
      <c r="P41" s="36">
        <v>102</v>
      </c>
      <c r="Q41" s="36">
        <v>2</v>
      </c>
      <c r="R41" s="36">
        <v>2</v>
      </c>
      <c r="S41" s="36"/>
      <c r="T41" s="79"/>
      <c r="U41" s="36">
        <v>6</v>
      </c>
      <c r="V41" s="36">
        <v>4</v>
      </c>
      <c r="W41" s="36"/>
      <c r="X41" s="37"/>
      <c r="Y41" s="27">
        <f t="shared" si="1"/>
        <v>10</v>
      </c>
      <c r="Z41" s="35" t="s">
        <v>165</v>
      </c>
      <c r="AA41" s="46"/>
      <c r="AB41" s="47">
        <f t="shared" si="2"/>
        <v>0</v>
      </c>
      <c r="AC41" s="47">
        <f t="shared" si="3"/>
        <v>0</v>
      </c>
    </row>
    <row r="42" spans="1:29" ht="13.5" x14ac:dyDescent="0.25">
      <c r="A42" s="38">
        <v>749</v>
      </c>
      <c r="B42" s="35" t="s">
        <v>165</v>
      </c>
      <c r="C42" s="35" t="s">
        <v>199</v>
      </c>
      <c r="D42" s="35" t="s">
        <v>200</v>
      </c>
      <c r="E42" s="35" t="s">
        <v>228</v>
      </c>
      <c r="F42" s="35" t="s">
        <v>229</v>
      </c>
      <c r="G42" s="36">
        <v>7.5</v>
      </c>
      <c r="H42" s="28">
        <f t="shared" si="0"/>
        <v>45</v>
      </c>
      <c r="I42" s="36">
        <v>64</v>
      </c>
      <c r="J42" s="36">
        <v>61</v>
      </c>
      <c r="K42" s="36">
        <v>2</v>
      </c>
      <c r="L42" s="36">
        <v>2</v>
      </c>
      <c r="M42" s="36"/>
      <c r="N42" s="79"/>
      <c r="O42" s="79"/>
      <c r="P42" s="79"/>
      <c r="Q42" s="79"/>
      <c r="R42" s="79"/>
      <c r="S42" s="79"/>
      <c r="T42" s="79"/>
      <c r="U42" s="36">
        <v>6</v>
      </c>
      <c r="V42" s="36">
        <v>4</v>
      </c>
      <c r="W42" s="36"/>
      <c r="X42" s="37"/>
      <c r="Y42" s="27">
        <f t="shared" si="1"/>
        <v>10</v>
      </c>
      <c r="Z42" s="35" t="s">
        <v>165</v>
      </c>
      <c r="AA42" s="46"/>
      <c r="AB42" s="47">
        <f t="shared" si="2"/>
        <v>0</v>
      </c>
      <c r="AC42" s="47">
        <f t="shared" si="3"/>
        <v>0</v>
      </c>
    </row>
    <row r="43" spans="1:29" ht="13.5" x14ac:dyDescent="0.25">
      <c r="A43" s="38">
        <v>749</v>
      </c>
      <c r="B43" s="35" t="s">
        <v>165</v>
      </c>
      <c r="C43" s="35" t="s">
        <v>199</v>
      </c>
      <c r="D43" s="35" t="s">
        <v>200</v>
      </c>
      <c r="E43" s="35" t="s">
        <v>230</v>
      </c>
      <c r="F43" s="35" t="s">
        <v>231</v>
      </c>
      <c r="G43" s="36">
        <v>7.5</v>
      </c>
      <c r="H43" s="28">
        <f t="shared" si="0"/>
        <v>45</v>
      </c>
      <c r="I43" s="36">
        <v>69</v>
      </c>
      <c r="J43" s="36">
        <v>62</v>
      </c>
      <c r="K43" s="36">
        <v>2</v>
      </c>
      <c r="L43" s="36">
        <v>2</v>
      </c>
      <c r="M43" s="36"/>
      <c r="N43" s="79"/>
      <c r="O43" s="79"/>
      <c r="P43" s="79"/>
      <c r="Q43" s="79"/>
      <c r="R43" s="79"/>
      <c r="S43" s="79"/>
      <c r="T43" s="79"/>
      <c r="U43" s="36">
        <v>6</v>
      </c>
      <c r="V43" s="36">
        <v>4</v>
      </c>
      <c r="W43" s="36"/>
      <c r="X43" s="37"/>
      <c r="Y43" s="27">
        <f t="shared" si="1"/>
        <v>10</v>
      </c>
      <c r="Z43" s="35" t="s">
        <v>165</v>
      </c>
      <c r="AA43" s="46"/>
      <c r="AB43" s="47">
        <f t="shared" si="2"/>
        <v>0</v>
      </c>
      <c r="AC43" s="47">
        <f t="shared" si="3"/>
        <v>0</v>
      </c>
    </row>
    <row r="44" spans="1:29" ht="13.5" x14ac:dyDescent="0.25">
      <c r="A44" s="38">
        <v>749</v>
      </c>
      <c r="B44" s="35" t="s">
        <v>165</v>
      </c>
      <c r="C44" s="35" t="s">
        <v>199</v>
      </c>
      <c r="D44" s="35" t="s">
        <v>200</v>
      </c>
      <c r="E44" s="35" t="s">
        <v>232</v>
      </c>
      <c r="F44" s="35" t="s">
        <v>233</v>
      </c>
      <c r="G44" s="36">
        <v>7.5</v>
      </c>
      <c r="H44" s="28">
        <f t="shared" si="0"/>
        <v>45</v>
      </c>
      <c r="I44" s="36">
        <v>61</v>
      </c>
      <c r="J44" s="36">
        <v>72</v>
      </c>
      <c r="K44" s="36">
        <v>2</v>
      </c>
      <c r="L44" s="36">
        <v>2</v>
      </c>
      <c r="M44" s="36"/>
      <c r="N44" s="79"/>
      <c r="O44" s="79"/>
      <c r="P44" s="79"/>
      <c r="Q44" s="79"/>
      <c r="R44" s="79"/>
      <c r="S44" s="79"/>
      <c r="T44" s="79"/>
      <c r="U44" s="36">
        <v>6</v>
      </c>
      <c r="V44" s="36">
        <v>4</v>
      </c>
      <c r="W44" s="36"/>
      <c r="X44" s="37"/>
      <c r="Y44" s="27">
        <f t="shared" si="1"/>
        <v>10</v>
      </c>
      <c r="Z44" s="35" t="s">
        <v>165</v>
      </c>
      <c r="AA44" s="46"/>
      <c r="AB44" s="47">
        <f t="shared" si="2"/>
        <v>0</v>
      </c>
      <c r="AC44" s="47">
        <f t="shared" si="3"/>
        <v>0</v>
      </c>
    </row>
    <row r="45" spans="1:29" ht="13.5" x14ac:dyDescent="0.25">
      <c r="A45" s="38">
        <v>751</v>
      </c>
      <c r="B45" s="35" t="s">
        <v>165</v>
      </c>
      <c r="C45" s="35" t="s">
        <v>199</v>
      </c>
      <c r="D45" s="35" t="s">
        <v>200</v>
      </c>
      <c r="E45" s="35" t="s">
        <v>234</v>
      </c>
      <c r="F45" s="35" t="s">
        <v>235</v>
      </c>
      <c r="G45" s="36">
        <v>7.5</v>
      </c>
      <c r="H45" s="28">
        <f t="shared" si="0"/>
        <v>45</v>
      </c>
      <c r="I45" s="36">
        <v>77</v>
      </c>
      <c r="J45" s="36">
        <v>60</v>
      </c>
      <c r="K45" s="36">
        <v>2</v>
      </c>
      <c r="L45" s="36">
        <v>2</v>
      </c>
      <c r="M45" s="36"/>
      <c r="N45" s="79"/>
      <c r="O45" s="79"/>
      <c r="P45" s="79"/>
      <c r="Q45" s="79"/>
      <c r="R45" s="79"/>
      <c r="S45" s="79"/>
      <c r="T45" s="79"/>
      <c r="U45" s="36">
        <v>6</v>
      </c>
      <c r="V45" s="36">
        <v>4</v>
      </c>
      <c r="W45" s="36"/>
      <c r="X45" s="37"/>
      <c r="Y45" s="27">
        <f t="shared" si="1"/>
        <v>10</v>
      </c>
      <c r="Z45" s="35" t="s">
        <v>165</v>
      </c>
      <c r="AA45" s="46"/>
      <c r="AB45" s="47">
        <f t="shared" si="2"/>
        <v>0</v>
      </c>
      <c r="AC45" s="47">
        <f t="shared" si="3"/>
        <v>0</v>
      </c>
    </row>
    <row r="46" spans="1:29" ht="13.5" x14ac:dyDescent="0.25">
      <c r="A46" s="38">
        <v>749</v>
      </c>
      <c r="B46" s="35" t="s">
        <v>165</v>
      </c>
      <c r="C46" s="35" t="s">
        <v>199</v>
      </c>
      <c r="D46" s="35" t="s">
        <v>200</v>
      </c>
      <c r="E46" s="35" t="s">
        <v>236</v>
      </c>
      <c r="F46" s="35" t="s">
        <v>237</v>
      </c>
      <c r="G46" s="36">
        <v>7.5</v>
      </c>
      <c r="H46" s="28">
        <f t="shared" si="0"/>
        <v>36</v>
      </c>
      <c r="I46" s="79"/>
      <c r="J46" s="79"/>
      <c r="K46" s="79"/>
      <c r="L46" s="79"/>
      <c r="M46" s="79"/>
      <c r="N46" s="79"/>
      <c r="O46" s="36">
        <v>56</v>
      </c>
      <c r="P46" s="36">
        <v>57</v>
      </c>
      <c r="Q46" s="36">
        <v>2</v>
      </c>
      <c r="R46" s="36">
        <v>1</v>
      </c>
      <c r="S46" s="36"/>
      <c r="T46" s="79"/>
      <c r="U46" s="36">
        <v>6</v>
      </c>
      <c r="V46" s="36">
        <v>4</v>
      </c>
      <c r="W46" s="36"/>
      <c r="X46" s="37"/>
      <c r="Y46" s="27">
        <f t="shared" si="1"/>
        <v>10</v>
      </c>
      <c r="Z46" s="35" t="s">
        <v>165</v>
      </c>
      <c r="AA46" s="46"/>
      <c r="AB46" s="47">
        <f t="shared" si="2"/>
        <v>0</v>
      </c>
      <c r="AC46" s="47">
        <f t="shared" si="3"/>
        <v>0</v>
      </c>
    </row>
    <row r="47" spans="1:29" ht="13.5" x14ac:dyDescent="0.25">
      <c r="A47" s="38">
        <v>748</v>
      </c>
      <c r="B47" s="35" t="s">
        <v>165</v>
      </c>
      <c r="C47" s="35" t="s">
        <v>199</v>
      </c>
      <c r="D47" s="35" t="s">
        <v>200</v>
      </c>
      <c r="E47" s="35" t="s">
        <v>236</v>
      </c>
      <c r="F47" s="35" t="s">
        <v>237</v>
      </c>
      <c r="G47" s="36">
        <v>7.5</v>
      </c>
      <c r="H47" s="28">
        <f t="shared" si="0"/>
        <v>9</v>
      </c>
      <c r="I47" s="79"/>
      <c r="J47" s="79"/>
      <c r="K47" s="79"/>
      <c r="L47" s="79"/>
      <c r="M47" s="79"/>
      <c r="N47" s="79"/>
      <c r="O47" s="36">
        <v>56</v>
      </c>
      <c r="P47" s="36">
        <v>57</v>
      </c>
      <c r="Q47" s="36"/>
      <c r="R47" s="36">
        <v>1</v>
      </c>
      <c r="S47" s="36"/>
      <c r="T47" s="79"/>
      <c r="U47" s="36">
        <v>6</v>
      </c>
      <c r="V47" s="36">
        <v>4</v>
      </c>
      <c r="W47" s="36"/>
      <c r="X47" s="37"/>
      <c r="Y47" s="27">
        <f t="shared" ref="Y47" si="4">SUM(U47:X47)</f>
        <v>10</v>
      </c>
      <c r="Z47" s="35" t="s">
        <v>165</v>
      </c>
      <c r="AA47" s="46"/>
      <c r="AB47" s="47">
        <f t="shared" si="2"/>
        <v>0</v>
      </c>
      <c r="AC47" s="47">
        <f t="shared" si="3"/>
        <v>0</v>
      </c>
    </row>
    <row r="48" spans="1:29" ht="13.5" x14ac:dyDescent="0.25">
      <c r="A48" s="38">
        <v>715</v>
      </c>
      <c r="B48" s="35" t="s">
        <v>165</v>
      </c>
      <c r="C48" s="35" t="s">
        <v>199</v>
      </c>
      <c r="D48" s="35" t="s">
        <v>200</v>
      </c>
      <c r="E48" s="35" t="s">
        <v>238</v>
      </c>
      <c r="F48" s="35" t="s">
        <v>186</v>
      </c>
      <c r="G48" s="36">
        <v>7.5</v>
      </c>
      <c r="H48" s="28">
        <f t="shared" si="0"/>
        <v>45</v>
      </c>
      <c r="I48" s="79"/>
      <c r="J48" s="79"/>
      <c r="K48" s="79"/>
      <c r="L48" s="79"/>
      <c r="M48" s="79"/>
      <c r="N48" s="79"/>
      <c r="O48" s="36">
        <v>63</v>
      </c>
      <c r="P48" s="36">
        <v>62</v>
      </c>
      <c r="Q48" s="36">
        <v>2</v>
      </c>
      <c r="R48" s="36">
        <v>2</v>
      </c>
      <c r="S48" s="36"/>
      <c r="T48" s="79"/>
      <c r="U48" s="36">
        <v>6</v>
      </c>
      <c r="V48" s="36">
        <v>4</v>
      </c>
      <c r="W48" s="36"/>
      <c r="X48" s="37"/>
      <c r="Y48" s="27">
        <f t="shared" si="1"/>
        <v>10</v>
      </c>
      <c r="Z48" s="35" t="s">
        <v>165</v>
      </c>
      <c r="AA48" s="46"/>
      <c r="AB48" s="47">
        <f t="shared" si="2"/>
        <v>0</v>
      </c>
      <c r="AC48" s="47">
        <f t="shared" si="3"/>
        <v>0</v>
      </c>
    </row>
    <row r="49" spans="1:29" ht="13.5" x14ac:dyDescent="0.25">
      <c r="A49" s="38">
        <v>749</v>
      </c>
      <c r="B49" s="35" t="s">
        <v>165</v>
      </c>
      <c r="C49" s="35" t="s">
        <v>199</v>
      </c>
      <c r="D49" s="35" t="s">
        <v>200</v>
      </c>
      <c r="E49" s="35" t="s">
        <v>239</v>
      </c>
      <c r="F49" s="35" t="s">
        <v>240</v>
      </c>
      <c r="G49" s="36">
        <v>7.5</v>
      </c>
      <c r="H49" s="28">
        <f t="shared" si="0"/>
        <v>45</v>
      </c>
      <c r="I49" s="79"/>
      <c r="J49" s="79"/>
      <c r="K49" s="79"/>
      <c r="L49" s="79"/>
      <c r="M49" s="79"/>
      <c r="N49" s="79"/>
      <c r="O49" s="36">
        <v>79</v>
      </c>
      <c r="P49" s="36">
        <v>67</v>
      </c>
      <c r="Q49" s="36">
        <v>2</v>
      </c>
      <c r="R49" s="36">
        <v>2</v>
      </c>
      <c r="S49" s="36"/>
      <c r="T49" s="79"/>
      <c r="U49" s="36">
        <v>6</v>
      </c>
      <c r="V49" s="36">
        <v>4</v>
      </c>
      <c r="W49" s="36"/>
      <c r="X49" s="37"/>
      <c r="Y49" s="27">
        <f t="shared" si="1"/>
        <v>10</v>
      </c>
      <c r="Z49" s="35" t="s">
        <v>165</v>
      </c>
      <c r="AA49" s="46"/>
      <c r="AB49" s="47">
        <f t="shared" si="2"/>
        <v>0</v>
      </c>
      <c r="AC49" s="47">
        <f t="shared" si="3"/>
        <v>0</v>
      </c>
    </row>
    <row r="50" spans="1:29" ht="13.5" x14ac:dyDescent="0.25">
      <c r="A50" s="38">
        <v>749</v>
      </c>
      <c r="B50" s="35" t="s">
        <v>165</v>
      </c>
      <c r="C50" s="35" t="s">
        <v>199</v>
      </c>
      <c r="D50" s="35" t="s">
        <v>200</v>
      </c>
      <c r="E50" s="35" t="s">
        <v>241</v>
      </c>
      <c r="F50" s="35" t="s">
        <v>242</v>
      </c>
      <c r="G50" s="36">
        <v>7.5</v>
      </c>
      <c r="H50" s="28">
        <f t="shared" si="0"/>
        <v>9</v>
      </c>
      <c r="I50" s="79"/>
      <c r="J50" s="79"/>
      <c r="K50" s="79"/>
      <c r="L50" s="79"/>
      <c r="M50" s="79"/>
      <c r="N50" s="79"/>
      <c r="O50" s="36">
        <v>39</v>
      </c>
      <c r="P50" s="36">
        <v>26</v>
      </c>
      <c r="Q50" s="79"/>
      <c r="R50" s="36">
        <v>1</v>
      </c>
      <c r="S50" s="36"/>
      <c r="T50" s="79"/>
      <c r="U50" s="36">
        <v>6</v>
      </c>
      <c r="V50" s="36">
        <v>4</v>
      </c>
      <c r="W50" s="36"/>
      <c r="X50" s="37"/>
      <c r="Y50" s="27">
        <f t="shared" si="1"/>
        <v>10</v>
      </c>
      <c r="Z50" s="35" t="s">
        <v>165</v>
      </c>
      <c r="AA50" s="46"/>
      <c r="AB50" s="47">
        <f t="shared" si="2"/>
        <v>0</v>
      </c>
      <c r="AC50" s="47">
        <f t="shared" si="3"/>
        <v>0</v>
      </c>
    </row>
    <row r="51" spans="1:29" ht="13.5" x14ac:dyDescent="0.25">
      <c r="A51" s="38">
        <v>748</v>
      </c>
      <c r="B51" s="35" t="s">
        <v>165</v>
      </c>
      <c r="C51" s="35" t="s">
        <v>199</v>
      </c>
      <c r="D51" s="35" t="s">
        <v>200</v>
      </c>
      <c r="E51" s="35" t="s">
        <v>241</v>
      </c>
      <c r="F51" s="35" t="s">
        <v>242</v>
      </c>
      <c r="G51" s="36">
        <v>7.5</v>
      </c>
      <c r="H51" s="28">
        <f t="shared" si="0"/>
        <v>13.5</v>
      </c>
      <c r="I51" s="79"/>
      <c r="J51" s="79"/>
      <c r="K51" s="79"/>
      <c r="L51" s="79"/>
      <c r="M51" s="79"/>
      <c r="N51" s="79"/>
      <c r="O51" s="36">
        <v>39</v>
      </c>
      <c r="P51" s="36">
        <v>26</v>
      </c>
      <c r="Q51" s="36">
        <v>1</v>
      </c>
      <c r="R51" s="79"/>
      <c r="S51" s="79"/>
      <c r="T51" s="79"/>
      <c r="U51" s="36">
        <v>6</v>
      </c>
      <c r="V51" s="36">
        <v>4</v>
      </c>
      <c r="W51" s="36"/>
      <c r="X51" s="37"/>
      <c r="Y51" s="27">
        <f t="shared" si="1"/>
        <v>10</v>
      </c>
      <c r="Z51" s="35" t="s">
        <v>165</v>
      </c>
      <c r="AA51" s="46"/>
      <c r="AB51" s="47">
        <f t="shared" si="2"/>
        <v>0</v>
      </c>
      <c r="AC51" s="47">
        <f t="shared" si="3"/>
        <v>0</v>
      </c>
    </row>
    <row r="52" spans="1:29" ht="13.5" x14ac:dyDescent="0.25">
      <c r="A52" s="38">
        <v>749</v>
      </c>
      <c r="B52" s="35" t="s">
        <v>165</v>
      </c>
      <c r="C52" s="35" t="s">
        <v>199</v>
      </c>
      <c r="D52" s="35" t="s">
        <v>200</v>
      </c>
      <c r="E52" s="35" t="s">
        <v>243</v>
      </c>
      <c r="F52" s="35" t="s">
        <v>244</v>
      </c>
      <c r="G52" s="36">
        <v>9</v>
      </c>
      <c r="H52" s="28">
        <f t="shared" si="0"/>
        <v>45</v>
      </c>
      <c r="I52" s="36">
        <v>23</v>
      </c>
      <c r="J52" s="36">
        <v>21</v>
      </c>
      <c r="K52" s="36">
        <v>1</v>
      </c>
      <c r="L52" s="79">
        <v>4</v>
      </c>
      <c r="M52" s="36"/>
      <c r="N52" s="79"/>
      <c r="O52" s="79"/>
      <c r="P52" s="79"/>
      <c r="Q52" s="79"/>
      <c r="R52" s="79"/>
      <c r="S52" s="79"/>
      <c r="T52" s="79"/>
      <c r="U52" s="36">
        <v>3.3333333333333335</v>
      </c>
      <c r="V52" s="36">
        <v>3.3333333333333335</v>
      </c>
      <c r="W52" s="36"/>
      <c r="X52" s="36">
        <v>0.33300000000000002</v>
      </c>
      <c r="Y52" s="27">
        <f t="shared" si="1"/>
        <v>6.9996666666666671</v>
      </c>
      <c r="Z52" s="35" t="s">
        <v>165</v>
      </c>
      <c r="AA52" s="46"/>
      <c r="AB52" s="47">
        <f t="shared" si="2"/>
        <v>0</v>
      </c>
      <c r="AC52" s="47">
        <f t="shared" si="3"/>
        <v>0</v>
      </c>
    </row>
    <row r="53" spans="1:29" ht="13.5" x14ac:dyDescent="0.25">
      <c r="A53" s="38">
        <v>749</v>
      </c>
      <c r="B53" s="35" t="s">
        <v>165</v>
      </c>
      <c r="C53" s="35" t="s">
        <v>199</v>
      </c>
      <c r="D53" s="35" t="s">
        <v>245</v>
      </c>
      <c r="E53" s="35" t="s">
        <v>246</v>
      </c>
      <c r="F53" s="35" t="s">
        <v>247</v>
      </c>
      <c r="G53" s="36">
        <v>6</v>
      </c>
      <c r="H53" s="28">
        <f t="shared" si="0"/>
        <v>18</v>
      </c>
      <c r="I53" s="36">
        <v>10</v>
      </c>
      <c r="J53" s="36">
        <v>15</v>
      </c>
      <c r="K53" s="36">
        <v>1</v>
      </c>
      <c r="L53" s="79"/>
      <c r="M53" s="36">
        <v>1</v>
      </c>
      <c r="N53" s="79"/>
      <c r="O53" s="79"/>
      <c r="P53" s="79"/>
      <c r="Q53" s="79"/>
      <c r="R53" s="79"/>
      <c r="S53" s="79"/>
      <c r="T53" s="79"/>
      <c r="U53" s="36">
        <v>5</v>
      </c>
      <c r="V53" s="79"/>
      <c r="W53" s="36">
        <v>5</v>
      </c>
      <c r="X53" s="37"/>
      <c r="Y53" s="27">
        <f t="shared" si="1"/>
        <v>10</v>
      </c>
      <c r="Z53" s="35" t="s">
        <v>165</v>
      </c>
      <c r="AA53" s="46"/>
      <c r="AB53" s="47">
        <f t="shared" si="2"/>
        <v>0</v>
      </c>
      <c r="AC53" s="47">
        <f t="shared" si="3"/>
        <v>0</v>
      </c>
    </row>
    <row r="54" spans="1:29" ht="13.5" x14ac:dyDescent="0.25">
      <c r="A54" s="38">
        <v>749</v>
      </c>
      <c r="B54" s="35" t="s">
        <v>165</v>
      </c>
      <c r="C54" s="35" t="s">
        <v>199</v>
      </c>
      <c r="D54" s="35" t="s">
        <v>245</v>
      </c>
      <c r="E54" s="35" t="s">
        <v>248</v>
      </c>
      <c r="F54" s="35" t="s">
        <v>249</v>
      </c>
      <c r="G54" s="36">
        <v>6</v>
      </c>
      <c r="H54" s="28">
        <f t="shared" si="0"/>
        <v>0</v>
      </c>
      <c r="I54" s="36">
        <v>2</v>
      </c>
      <c r="J54" s="36">
        <v>6</v>
      </c>
      <c r="K54" s="36">
        <v>0</v>
      </c>
      <c r="L54" s="79"/>
      <c r="M54" s="36">
        <v>0</v>
      </c>
      <c r="N54" s="79"/>
      <c r="O54" s="79"/>
      <c r="P54" s="79"/>
      <c r="Q54" s="79"/>
      <c r="R54" s="79"/>
      <c r="S54" s="79"/>
      <c r="T54" s="79"/>
      <c r="U54" s="36">
        <v>5</v>
      </c>
      <c r="V54" s="79"/>
      <c r="W54" s="36">
        <v>5</v>
      </c>
      <c r="X54" s="37"/>
      <c r="Y54" s="27">
        <f t="shared" si="1"/>
        <v>10</v>
      </c>
      <c r="Z54" s="35" t="s">
        <v>165</v>
      </c>
      <c r="AA54" s="46" t="s">
        <v>502</v>
      </c>
      <c r="AB54" s="47">
        <f t="shared" si="2"/>
        <v>0</v>
      </c>
      <c r="AC54" s="47">
        <f t="shared" si="3"/>
        <v>0</v>
      </c>
    </row>
    <row r="55" spans="1:29" ht="13.5" x14ac:dyDescent="0.25">
      <c r="A55" s="38">
        <v>749</v>
      </c>
      <c r="B55" s="35" t="s">
        <v>165</v>
      </c>
      <c r="C55" s="35" t="s">
        <v>199</v>
      </c>
      <c r="D55" s="35" t="s">
        <v>245</v>
      </c>
      <c r="E55" s="35" t="s">
        <v>250</v>
      </c>
      <c r="F55" s="35" t="s">
        <v>251</v>
      </c>
      <c r="G55" s="36">
        <v>6</v>
      </c>
      <c r="H55" s="28">
        <f t="shared" si="0"/>
        <v>18</v>
      </c>
      <c r="I55" s="37"/>
      <c r="J55" s="37"/>
      <c r="K55" s="37"/>
      <c r="L55" s="37"/>
      <c r="M55" s="37"/>
      <c r="N55" s="37"/>
      <c r="O55" s="36">
        <v>9</v>
      </c>
      <c r="P55" s="36">
        <v>6</v>
      </c>
      <c r="Q55" s="36">
        <v>1</v>
      </c>
      <c r="R55" s="37"/>
      <c r="S55" s="36">
        <v>1</v>
      </c>
      <c r="T55" s="37"/>
      <c r="U55" s="36">
        <v>5</v>
      </c>
      <c r="V55" s="37"/>
      <c r="W55" s="36">
        <v>5</v>
      </c>
      <c r="X55" s="37"/>
      <c r="Y55" s="27">
        <f t="shared" si="1"/>
        <v>10</v>
      </c>
      <c r="Z55" s="35" t="s">
        <v>165</v>
      </c>
      <c r="AA55" s="46"/>
      <c r="AB55" s="47">
        <f t="shared" si="2"/>
        <v>0</v>
      </c>
      <c r="AC55" s="47">
        <f t="shared" si="3"/>
        <v>0</v>
      </c>
    </row>
    <row r="56" spans="1:29" ht="13.5" x14ac:dyDescent="0.25">
      <c r="A56" s="38">
        <v>749</v>
      </c>
      <c r="B56" s="35" t="s">
        <v>165</v>
      </c>
      <c r="C56" s="35" t="s">
        <v>199</v>
      </c>
      <c r="D56" s="35" t="s">
        <v>245</v>
      </c>
      <c r="E56" s="35" t="s">
        <v>252</v>
      </c>
      <c r="F56" s="35" t="s">
        <v>253</v>
      </c>
      <c r="G56" s="36">
        <v>6</v>
      </c>
      <c r="H56" s="28">
        <f t="shared" si="0"/>
        <v>18</v>
      </c>
      <c r="I56" s="36">
        <v>5</v>
      </c>
      <c r="J56" s="36">
        <v>8</v>
      </c>
      <c r="K56" s="36">
        <v>1</v>
      </c>
      <c r="L56" s="37"/>
      <c r="M56" s="36">
        <v>1</v>
      </c>
      <c r="N56" s="37"/>
      <c r="O56" s="37"/>
      <c r="P56" s="37"/>
      <c r="Q56" s="37"/>
      <c r="R56" s="37"/>
      <c r="S56" s="37"/>
      <c r="T56" s="37"/>
      <c r="U56" s="36">
        <v>5</v>
      </c>
      <c r="V56" s="37"/>
      <c r="W56" s="36">
        <v>5</v>
      </c>
      <c r="X56" s="37"/>
      <c r="Y56" s="27">
        <f t="shared" si="1"/>
        <v>10</v>
      </c>
      <c r="Z56" s="35" t="s">
        <v>165</v>
      </c>
      <c r="AA56" s="46"/>
      <c r="AB56" s="47">
        <f t="shared" si="2"/>
        <v>0</v>
      </c>
      <c r="AC56" s="47">
        <f t="shared" si="3"/>
        <v>0</v>
      </c>
    </row>
    <row r="57" spans="1:29" ht="13.5" x14ac:dyDescent="0.25">
      <c r="A57" s="38">
        <v>751</v>
      </c>
      <c r="B57" s="35" t="s">
        <v>165</v>
      </c>
      <c r="C57" s="35" t="s">
        <v>199</v>
      </c>
      <c r="D57" s="35" t="s">
        <v>245</v>
      </c>
      <c r="E57" s="35" t="s">
        <v>254</v>
      </c>
      <c r="F57" s="35" t="s">
        <v>255</v>
      </c>
      <c r="G57" s="36">
        <v>6</v>
      </c>
      <c r="H57" s="28">
        <f t="shared" si="0"/>
        <v>18</v>
      </c>
      <c r="I57" s="36">
        <v>6</v>
      </c>
      <c r="J57" s="36">
        <v>6</v>
      </c>
      <c r="K57" s="36">
        <v>1</v>
      </c>
      <c r="L57" s="37"/>
      <c r="M57" s="36">
        <v>1</v>
      </c>
      <c r="N57" s="37"/>
      <c r="O57" s="37"/>
      <c r="P57" s="37"/>
      <c r="Q57" s="37"/>
      <c r="R57" s="37"/>
      <c r="S57" s="37"/>
      <c r="T57" s="37"/>
      <c r="U57" s="36">
        <v>5</v>
      </c>
      <c r="V57" s="37"/>
      <c r="W57" s="36">
        <v>5</v>
      </c>
      <c r="X57" s="37"/>
      <c r="Y57" s="27">
        <f t="shared" si="1"/>
        <v>10</v>
      </c>
      <c r="Z57" s="35" t="s">
        <v>165</v>
      </c>
      <c r="AA57" s="46"/>
      <c r="AB57" s="47">
        <f t="shared" si="2"/>
        <v>0</v>
      </c>
      <c r="AC57" s="47">
        <f t="shared" si="3"/>
        <v>0</v>
      </c>
    </row>
    <row r="58" spans="1:29" ht="13.5" x14ac:dyDescent="0.25">
      <c r="A58" s="38">
        <v>751</v>
      </c>
      <c r="B58" s="35" t="s">
        <v>165</v>
      </c>
      <c r="C58" s="35" t="s">
        <v>199</v>
      </c>
      <c r="D58" s="35" t="s">
        <v>245</v>
      </c>
      <c r="E58" s="35" t="s">
        <v>256</v>
      </c>
      <c r="F58" s="35" t="s">
        <v>257</v>
      </c>
      <c r="G58" s="36">
        <v>6</v>
      </c>
      <c r="H58" s="28">
        <f t="shared" si="0"/>
        <v>0</v>
      </c>
      <c r="I58" s="37"/>
      <c r="J58" s="37"/>
      <c r="K58" s="37"/>
      <c r="L58" s="37"/>
      <c r="M58" s="37"/>
      <c r="N58" s="37"/>
      <c r="O58" s="36">
        <v>2</v>
      </c>
      <c r="P58" s="36">
        <v>6</v>
      </c>
      <c r="Q58" s="36">
        <v>0</v>
      </c>
      <c r="R58" s="37"/>
      <c r="S58" s="36">
        <v>0</v>
      </c>
      <c r="T58" s="37"/>
      <c r="U58" s="36">
        <v>5</v>
      </c>
      <c r="V58" s="37"/>
      <c r="W58" s="36">
        <v>5</v>
      </c>
      <c r="X58" s="37"/>
      <c r="Y58" s="27">
        <f t="shared" si="1"/>
        <v>10</v>
      </c>
      <c r="Z58" s="35" t="s">
        <v>165</v>
      </c>
      <c r="AA58" s="46" t="s">
        <v>502</v>
      </c>
      <c r="AB58" s="47">
        <f t="shared" si="2"/>
        <v>0</v>
      </c>
      <c r="AC58" s="47">
        <f t="shared" si="3"/>
        <v>0</v>
      </c>
    </row>
    <row r="59" spans="1:29" ht="13.5" x14ac:dyDescent="0.25">
      <c r="A59" s="38">
        <v>749</v>
      </c>
      <c r="B59" s="35" t="s">
        <v>165</v>
      </c>
      <c r="C59" s="35" t="s">
        <v>199</v>
      </c>
      <c r="D59" s="35" t="s">
        <v>245</v>
      </c>
      <c r="E59" s="35" t="s">
        <v>256</v>
      </c>
      <c r="F59" s="35" t="s">
        <v>257</v>
      </c>
      <c r="G59" s="36">
        <v>6</v>
      </c>
      <c r="H59" s="28">
        <f t="shared" si="0"/>
        <v>0</v>
      </c>
      <c r="I59" s="37"/>
      <c r="J59" s="37"/>
      <c r="K59" s="37"/>
      <c r="L59" s="37"/>
      <c r="M59" s="37"/>
      <c r="N59" s="37"/>
      <c r="O59" s="36">
        <v>2</v>
      </c>
      <c r="P59" s="36">
        <v>6</v>
      </c>
      <c r="Q59" s="36">
        <v>0</v>
      </c>
      <c r="R59" s="37"/>
      <c r="S59" s="36">
        <v>0</v>
      </c>
      <c r="T59" s="37"/>
      <c r="U59" s="36">
        <v>5</v>
      </c>
      <c r="V59" s="37"/>
      <c r="W59" s="36">
        <v>5</v>
      </c>
      <c r="X59" s="37"/>
      <c r="Y59" s="27">
        <f t="shared" si="1"/>
        <v>10</v>
      </c>
      <c r="Z59" s="35" t="s">
        <v>165</v>
      </c>
      <c r="AA59" s="46" t="s">
        <v>502</v>
      </c>
      <c r="AB59" s="47">
        <f t="shared" si="2"/>
        <v>0</v>
      </c>
      <c r="AC59" s="47">
        <f t="shared" si="3"/>
        <v>0</v>
      </c>
    </row>
    <row r="60" spans="1:29" ht="13.5" x14ac:dyDescent="0.25">
      <c r="A60" s="38">
        <v>723</v>
      </c>
      <c r="B60" s="35" t="s">
        <v>165</v>
      </c>
      <c r="C60" s="35" t="s">
        <v>199</v>
      </c>
      <c r="D60" s="35" t="s">
        <v>245</v>
      </c>
      <c r="E60" s="35" t="s">
        <v>258</v>
      </c>
      <c r="F60" s="35" t="s">
        <v>259</v>
      </c>
      <c r="G60" s="36">
        <v>6</v>
      </c>
      <c r="H60" s="28">
        <f t="shared" si="0"/>
        <v>18</v>
      </c>
      <c r="I60" s="36">
        <v>6</v>
      </c>
      <c r="J60" s="36">
        <v>6</v>
      </c>
      <c r="K60" s="36">
        <v>1</v>
      </c>
      <c r="L60" s="37"/>
      <c r="M60" s="36">
        <v>1</v>
      </c>
      <c r="N60" s="37"/>
      <c r="O60" s="37"/>
      <c r="P60" s="37"/>
      <c r="Q60" s="37"/>
      <c r="R60" s="37"/>
      <c r="S60" s="37"/>
      <c r="T60" s="37"/>
      <c r="U60" s="36">
        <v>5</v>
      </c>
      <c r="V60" s="37"/>
      <c r="W60" s="36">
        <v>5</v>
      </c>
      <c r="X60" s="37"/>
      <c r="Y60" s="27">
        <f t="shared" si="1"/>
        <v>10</v>
      </c>
      <c r="Z60" s="35" t="s">
        <v>165</v>
      </c>
      <c r="AA60" s="46" t="s">
        <v>504</v>
      </c>
      <c r="AB60" s="47">
        <f t="shared" si="2"/>
        <v>0</v>
      </c>
      <c r="AC60" s="47">
        <f t="shared" si="3"/>
        <v>0</v>
      </c>
    </row>
    <row r="61" spans="1:29" ht="13.5" x14ac:dyDescent="0.25">
      <c r="A61" s="38">
        <v>749</v>
      </c>
      <c r="B61" s="35" t="s">
        <v>165</v>
      </c>
      <c r="C61" s="35" t="s">
        <v>199</v>
      </c>
      <c r="D61" s="35" t="s">
        <v>245</v>
      </c>
      <c r="E61" s="35" t="s">
        <v>260</v>
      </c>
      <c r="F61" s="35" t="s">
        <v>261</v>
      </c>
      <c r="G61" s="36">
        <v>6</v>
      </c>
      <c r="H61" s="28">
        <f t="shared" si="0"/>
        <v>18</v>
      </c>
      <c r="I61" s="36">
        <v>8</v>
      </c>
      <c r="J61" s="36">
        <v>12</v>
      </c>
      <c r="K61" s="36">
        <v>1</v>
      </c>
      <c r="L61" s="37"/>
      <c r="M61" s="36">
        <v>1</v>
      </c>
      <c r="N61" s="37"/>
      <c r="O61" s="37"/>
      <c r="P61" s="37"/>
      <c r="Q61" s="37"/>
      <c r="R61" s="37"/>
      <c r="S61" s="37"/>
      <c r="T61" s="37"/>
      <c r="U61" s="36">
        <v>5</v>
      </c>
      <c r="V61" s="37"/>
      <c r="W61" s="36">
        <v>5</v>
      </c>
      <c r="X61" s="37"/>
      <c r="Y61" s="27">
        <f t="shared" si="1"/>
        <v>10</v>
      </c>
      <c r="Z61" s="35" t="s">
        <v>165</v>
      </c>
      <c r="AA61" s="46"/>
      <c r="AB61" s="47">
        <f t="shared" si="2"/>
        <v>0</v>
      </c>
      <c r="AC61" s="47">
        <f t="shared" si="3"/>
        <v>0</v>
      </c>
    </row>
    <row r="62" spans="1:29" ht="13.5" x14ac:dyDescent="0.25">
      <c r="A62" s="38">
        <v>749</v>
      </c>
      <c r="B62" s="35" t="s">
        <v>165</v>
      </c>
      <c r="C62" s="35" t="s">
        <v>199</v>
      </c>
      <c r="D62" s="35" t="s">
        <v>245</v>
      </c>
      <c r="E62" s="35" t="s">
        <v>262</v>
      </c>
      <c r="F62" s="35" t="s">
        <v>263</v>
      </c>
      <c r="G62" s="36">
        <v>6</v>
      </c>
      <c r="H62" s="28">
        <f t="shared" si="0"/>
        <v>18</v>
      </c>
      <c r="I62" s="37"/>
      <c r="J62" s="37"/>
      <c r="K62" s="37"/>
      <c r="L62" s="37"/>
      <c r="M62" s="37"/>
      <c r="N62" s="37"/>
      <c r="O62" s="36">
        <v>5</v>
      </c>
      <c r="P62" s="36">
        <v>6</v>
      </c>
      <c r="Q62" s="36">
        <v>1</v>
      </c>
      <c r="R62" s="37"/>
      <c r="S62" s="36">
        <v>1</v>
      </c>
      <c r="T62" s="37"/>
      <c r="U62" s="36">
        <v>5</v>
      </c>
      <c r="V62" s="37"/>
      <c r="W62" s="36">
        <v>5</v>
      </c>
      <c r="X62" s="37"/>
      <c r="Y62" s="27">
        <f t="shared" si="1"/>
        <v>10</v>
      </c>
      <c r="Z62" s="35" t="s">
        <v>165</v>
      </c>
      <c r="AA62" s="46"/>
      <c r="AB62" s="47">
        <f t="shared" si="2"/>
        <v>0</v>
      </c>
      <c r="AC62" s="47">
        <f t="shared" si="3"/>
        <v>0</v>
      </c>
    </row>
    <row r="63" spans="1:29" ht="13.5" x14ac:dyDescent="0.25">
      <c r="A63" s="38">
        <v>749</v>
      </c>
      <c r="B63" s="35" t="s">
        <v>165</v>
      </c>
      <c r="C63" s="35" t="s">
        <v>199</v>
      </c>
      <c r="D63" s="35" t="s">
        <v>245</v>
      </c>
      <c r="E63" s="35" t="s">
        <v>264</v>
      </c>
      <c r="F63" s="35" t="s">
        <v>265</v>
      </c>
      <c r="G63" s="36">
        <v>6</v>
      </c>
      <c r="H63" s="28">
        <f t="shared" si="0"/>
        <v>18</v>
      </c>
      <c r="I63" s="37"/>
      <c r="J63" s="37"/>
      <c r="K63" s="37"/>
      <c r="L63" s="37"/>
      <c r="M63" s="37"/>
      <c r="N63" s="37"/>
      <c r="O63" s="36">
        <v>6</v>
      </c>
      <c r="P63" s="36">
        <v>6</v>
      </c>
      <c r="Q63" s="36">
        <v>1</v>
      </c>
      <c r="R63" s="37"/>
      <c r="S63" s="36">
        <v>1</v>
      </c>
      <c r="T63" s="37"/>
      <c r="U63" s="36">
        <v>5</v>
      </c>
      <c r="V63" s="37"/>
      <c r="W63" s="36">
        <v>5</v>
      </c>
      <c r="X63" s="37"/>
      <c r="Y63" s="27">
        <f t="shared" si="1"/>
        <v>10</v>
      </c>
      <c r="Z63" s="35" t="s">
        <v>165</v>
      </c>
      <c r="AA63" s="46"/>
      <c r="AB63" s="47">
        <f t="shared" si="2"/>
        <v>0</v>
      </c>
      <c r="AC63" s="47">
        <f t="shared" si="3"/>
        <v>0</v>
      </c>
    </row>
    <row r="64" spans="1:29" ht="13.5" x14ac:dyDescent="0.25">
      <c r="A64" s="38">
        <v>749</v>
      </c>
      <c r="B64" s="35" t="s">
        <v>165</v>
      </c>
      <c r="C64" s="35" t="s">
        <v>199</v>
      </c>
      <c r="D64" s="35" t="s">
        <v>245</v>
      </c>
      <c r="E64" s="35" t="s">
        <v>196</v>
      </c>
      <c r="F64" s="35" t="s">
        <v>266</v>
      </c>
      <c r="G64" s="36">
        <v>6</v>
      </c>
      <c r="H64" s="28">
        <f t="shared" si="0"/>
        <v>9</v>
      </c>
      <c r="I64" s="37"/>
      <c r="J64" s="37"/>
      <c r="K64" s="37"/>
      <c r="L64" s="37"/>
      <c r="M64" s="37"/>
      <c r="N64" s="37"/>
      <c r="O64" s="36">
        <v>9</v>
      </c>
      <c r="P64" s="36">
        <v>7</v>
      </c>
      <c r="Q64" s="36">
        <v>0.5</v>
      </c>
      <c r="R64" s="37"/>
      <c r="S64" s="36">
        <v>0.5</v>
      </c>
      <c r="T64" s="37"/>
      <c r="U64" s="36">
        <v>5</v>
      </c>
      <c r="V64" s="37"/>
      <c r="W64" s="36">
        <v>5</v>
      </c>
      <c r="X64" s="37"/>
      <c r="Y64" s="27">
        <f t="shared" si="1"/>
        <v>10</v>
      </c>
      <c r="Z64" s="35" t="s">
        <v>165</v>
      </c>
      <c r="AA64" s="49" t="s">
        <v>488</v>
      </c>
      <c r="AB64" s="47">
        <f t="shared" si="2"/>
        <v>0</v>
      </c>
      <c r="AC64" s="47">
        <f t="shared" si="3"/>
        <v>0</v>
      </c>
    </row>
    <row r="65" spans="1:29" ht="13.5" x14ac:dyDescent="0.25">
      <c r="A65" s="38">
        <v>749</v>
      </c>
      <c r="B65" s="35" t="s">
        <v>165</v>
      </c>
      <c r="C65" s="35" t="s">
        <v>199</v>
      </c>
      <c r="D65" s="35" t="s">
        <v>245</v>
      </c>
      <c r="E65" s="35" t="s">
        <v>267</v>
      </c>
      <c r="F65" s="35" t="s">
        <v>268</v>
      </c>
      <c r="G65" s="36">
        <v>6</v>
      </c>
      <c r="H65" s="28">
        <f t="shared" si="0"/>
        <v>18</v>
      </c>
      <c r="I65" s="37"/>
      <c r="J65" s="37"/>
      <c r="K65" s="37"/>
      <c r="L65" s="37"/>
      <c r="M65" s="37"/>
      <c r="N65" s="37"/>
      <c r="O65" s="37"/>
      <c r="P65" s="36">
        <v>6</v>
      </c>
      <c r="Q65" s="36">
        <v>1</v>
      </c>
      <c r="R65" s="37"/>
      <c r="S65" s="36">
        <v>1</v>
      </c>
      <c r="T65" s="37"/>
      <c r="U65" s="36">
        <v>5</v>
      </c>
      <c r="V65" s="37"/>
      <c r="W65" s="36">
        <v>5</v>
      </c>
      <c r="X65" s="37"/>
      <c r="Y65" s="27">
        <f t="shared" si="1"/>
        <v>10</v>
      </c>
      <c r="Z65" s="35" t="s">
        <v>165</v>
      </c>
      <c r="AA65" s="46" t="s">
        <v>504</v>
      </c>
      <c r="AB65" s="47">
        <f t="shared" si="2"/>
        <v>0</v>
      </c>
      <c r="AC65" s="47">
        <f t="shared" si="3"/>
        <v>0</v>
      </c>
    </row>
    <row r="66" spans="1:29" ht="13.5" x14ac:dyDescent="0.25">
      <c r="A66" s="38">
        <v>749</v>
      </c>
      <c r="B66" s="35" t="s">
        <v>165</v>
      </c>
      <c r="C66" s="35" t="s">
        <v>199</v>
      </c>
      <c r="D66" s="35" t="s">
        <v>245</v>
      </c>
      <c r="E66" s="35" t="s">
        <v>269</v>
      </c>
      <c r="F66" s="35" t="s">
        <v>270</v>
      </c>
      <c r="G66" s="36">
        <v>6</v>
      </c>
      <c r="H66" s="28">
        <f t="shared" si="0"/>
        <v>18</v>
      </c>
      <c r="I66" s="37"/>
      <c r="J66" s="37"/>
      <c r="K66" s="37"/>
      <c r="L66" s="37"/>
      <c r="M66" s="37"/>
      <c r="N66" s="37"/>
      <c r="O66" s="36">
        <v>19</v>
      </c>
      <c r="P66" s="36">
        <v>15</v>
      </c>
      <c r="Q66" s="36">
        <v>1</v>
      </c>
      <c r="R66" s="37"/>
      <c r="S66" s="36">
        <v>1</v>
      </c>
      <c r="T66" s="37"/>
      <c r="U66" s="36">
        <v>5</v>
      </c>
      <c r="V66" s="37"/>
      <c r="W66" s="36">
        <v>5</v>
      </c>
      <c r="X66" s="37"/>
      <c r="Y66" s="27">
        <f t="shared" si="1"/>
        <v>10</v>
      </c>
      <c r="Z66" s="35" t="s">
        <v>165</v>
      </c>
      <c r="AA66" s="50"/>
      <c r="AB66" s="47">
        <f t="shared" si="2"/>
        <v>0</v>
      </c>
      <c r="AC66" s="47">
        <f t="shared" si="3"/>
        <v>0</v>
      </c>
    </row>
    <row r="67" spans="1:29" ht="13.5" x14ac:dyDescent="0.25">
      <c r="A67" s="38">
        <v>749</v>
      </c>
      <c r="B67" s="35" t="s">
        <v>165</v>
      </c>
      <c r="C67" s="35" t="s">
        <v>199</v>
      </c>
      <c r="D67" s="35" t="s">
        <v>245</v>
      </c>
      <c r="E67" s="35" t="s">
        <v>271</v>
      </c>
      <c r="F67" s="35" t="s">
        <v>272</v>
      </c>
      <c r="G67" s="36">
        <v>6</v>
      </c>
      <c r="H67" s="28">
        <f t="shared" si="0"/>
        <v>18</v>
      </c>
      <c r="I67" s="37"/>
      <c r="J67" s="37"/>
      <c r="K67" s="37"/>
      <c r="L67" s="37"/>
      <c r="M67" s="37"/>
      <c r="N67" s="37"/>
      <c r="O67" s="36">
        <v>9</v>
      </c>
      <c r="P67" s="36">
        <v>6</v>
      </c>
      <c r="Q67" s="36">
        <v>1</v>
      </c>
      <c r="R67" s="37"/>
      <c r="S67" s="36">
        <v>1</v>
      </c>
      <c r="T67" s="37"/>
      <c r="U67" s="36">
        <v>5</v>
      </c>
      <c r="V67" s="37"/>
      <c r="W67" s="36">
        <v>5</v>
      </c>
      <c r="X67" s="37"/>
      <c r="Y67" s="27">
        <f t="shared" si="1"/>
        <v>10</v>
      </c>
      <c r="Z67" s="35" t="s">
        <v>165</v>
      </c>
      <c r="AA67" s="51"/>
      <c r="AB67" s="47">
        <f t="shared" si="2"/>
        <v>0</v>
      </c>
      <c r="AC67" s="47">
        <f t="shared" si="3"/>
        <v>0</v>
      </c>
    </row>
    <row r="68" spans="1:29" ht="13.5" x14ac:dyDescent="0.25">
      <c r="A68" s="38">
        <v>748</v>
      </c>
      <c r="B68" s="35" t="s">
        <v>165</v>
      </c>
      <c r="C68" s="35" t="s">
        <v>199</v>
      </c>
      <c r="D68" s="35" t="s">
        <v>245</v>
      </c>
      <c r="E68" s="35" t="s">
        <v>273</v>
      </c>
      <c r="F68" s="35" t="s">
        <v>274</v>
      </c>
      <c r="G68" s="36">
        <v>6</v>
      </c>
      <c r="H68" s="28">
        <f t="shared" si="0"/>
        <v>0</v>
      </c>
      <c r="I68" s="37"/>
      <c r="J68" s="37"/>
      <c r="K68" s="37"/>
      <c r="L68" s="37"/>
      <c r="M68" s="37"/>
      <c r="N68" s="37"/>
      <c r="O68" s="36">
        <v>6</v>
      </c>
      <c r="P68" s="37"/>
      <c r="Q68" s="36">
        <v>0</v>
      </c>
      <c r="R68" s="37"/>
      <c r="S68" s="36">
        <v>0</v>
      </c>
      <c r="T68" s="37"/>
      <c r="U68" s="36">
        <v>5</v>
      </c>
      <c r="V68" s="37"/>
      <c r="W68" s="36">
        <v>5</v>
      </c>
      <c r="X68" s="37"/>
      <c r="Y68" s="27">
        <f t="shared" si="1"/>
        <v>10</v>
      </c>
      <c r="Z68" s="35" t="s">
        <v>165</v>
      </c>
      <c r="AA68" s="46" t="s">
        <v>505</v>
      </c>
      <c r="AB68" s="47">
        <f t="shared" si="2"/>
        <v>0</v>
      </c>
      <c r="AC68" s="47">
        <f t="shared" si="3"/>
        <v>0</v>
      </c>
    </row>
    <row r="69" spans="1:29" ht="13.5" x14ac:dyDescent="0.25">
      <c r="A69" s="38">
        <v>749</v>
      </c>
      <c r="B69" s="35" t="s">
        <v>165</v>
      </c>
      <c r="C69" s="35" t="s">
        <v>199</v>
      </c>
      <c r="D69" s="35" t="s">
        <v>245</v>
      </c>
      <c r="E69" s="35" t="s">
        <v>275</v>
      </c>
      <c r="F69" s="35" t="s">
        <v>276</v>
      </c>
      <c r="G69" s="36">
        <v>6</v>
      </c>
      <c r="H69" s="28">
        <f t="shared" si="0"/>
        <v>0</v>
      </c>
      <c r="I69" s="36">
        <v>11</v>
      </c>
      <c r="J69" s="37"/>
      <c r="K69" s="36">
        <v>0</v>
      </c>
      <c r="L69" s="37"/>
      <c r="M69" s="36">
        <v>0</v>
      </c>
      <c r="N69" s="37"/>
      <c r="O69" s="37"/>
      <c r="P69" s="37"/>
      <c r="Q69" s="37"/>
      <c r="R69" s="37"/>
      <c r="S69" s="37"/>
      <c r="T69" s="37"/>
      <c r="U69" s="36">
        <v>5</v>
      </c>
      <c r="V69" s="37"/>
      <c r="W69" s="36">
        <v>5</v>
      </c>
      <c r="X69" s="37"/>
      <c r="Y69" s="27">
        <f t="shared" si="1"/>
        <v>10</v>
      </c>
      <c r="Z69" s="35" t="s">
        <v>165</v>
      </c>
      <c r="AA69" s="46" t="s">
        <v>505</v>
      </c>
      <c r="AB69" s="47">
        <f t="shared" si="2"/>
        <v>0</v>
      </c>
      <c r="AC69" s="47">
        <f t="shared" si="3"/>
        <v>0</v>
      </c>
    </row>
    <row r="70" spans="1:29" ht="13.5" x14ac:dyDescent="0.25">
      <c r="A70" s="38">
        <v>749</v>
      </c>
      <c r="B70" s="35" t="s">
        <v>165</v>
      </c>
      <c r="C70" s="35" t="s">
        <v>199</v>
      </c>
      <c r="D70" s="35" t="s">
        <v>245</v>
      </c>
      <c r="E70" s="35" t="s">
        <v>277</v>
      </c>
      <c r="F70" s="35" t="s">
        <v>278</v>
      </c>
      <c r="G70" s="36">
        <v>6</v>
      </c>
      <c r="H70" s="28">
        <f t="shared" si="0"/>
        <v>18</v>
      </c>
      <c r="I70" s="36">
        <v>3</v>
      </c>
      <c r="J70" s="36">
        <v>9</v>
      </c>
      <c r="K70" s="36">
        <v>1</v>
      </c>
      <c r="L70" s="37"/>
      <c r="M70" s="36">
        <v>1</v>
      </c>
      <c r="N70" s="37"/>
      <c r="O70" s="37"/>
      <c r="P70" s="37"/>
      <c r="Q70" s="37"/>
      <c r="R70" s="37"/>
      <c r="S70" s="37"/>
      <c r="T70" s="37"/>
      <c r="U70" s="36">
        <v>5</v>
      </c>
      <c r="V70" s="37"/>
      <c r="W70" s="36">
        <v>5</v>
      </c>
      <c r="X70" s="37"/>
      <c r="Y70" s="27">
        <f t="shared" si="1"/>
        <v>10</v>
      </c>
      <c r="Z70" s="35" t="s">
        <v>165</v>
      </c>
      <c r="AA70" s="46" t="s">
        <v>506</v>
      </c>
      <c r="AB70" s="47">
        <f t="shared" si="2"/>
        <v>0</v>
      </c>
      <c r="AC70" s="47">
        <f t="shared" si="3"/>
        <v>0</v>
      </c>
    </row>
    <row r="71" spans="1:29" ht="13.5" x14ac:dyDescent="0.25">
      <c r="A71" s="38">
        <v>749</v>
      </c>
      <c r="B71" s="35" t="s">
        <v>165</v>
      </c>
      <c r="C71" s="35" t="s">
        <v>199</v>
      </c>
      <c r="D71" s="35" t="s">
        <v>245</v>
      </c>
      <c r="E71" s="35" t="s">
        <v>279</v>
      </c>
      <c r="F71" s="35" t="s">
        <v>280</v>
      </c>
      <c r="G71" s="36">
        <v>3</v>
      </c>
      <c r="H71" s="28">
        <f t="shared" si="0"/>
        <v>9</v>
      </c>
      <c r="I71" s="36">
        <v>5</v>
      </c>
      <c r="J71" s="36">
        <v>7</v>
      </c>
      <c r="K71" s="36">
        <v>1</v>
      </c>
      <c r="L71" s="37"/>
      <c r="M71" s="36">
        <v>1</v>
      </c>
      <c r="N71" s="37"/>
      <c r="O71" s="37"/>
      <c r="P71" s="37"/>
      <c r="Q71" s="37"/>
      <c r="R71" s="37"/>
      <c r="S71" s="37"/>
      <c r="T71" s="37"/>
      <c r="U71" s="36">
        <v>5</v>
      </c>
      <c r="V71" s="37"/>
      <c r="W71" s="36">
        <v>5</v>
      </c>
      <c r="X71" s="37"/>
      <c r="Y71" s="27">
        <f t="shared" si="1"/>
        <v>10</v>
      </c>
      <c r="Z71" s="35" t="s">
        <v>165</v>
      </c>
      <c r="AA71" s="52"/>
      <c r="AB71" s="47">
        <f t="shared" si="2"/>
        <v>0</v>
      </c>
      <c r="AC71" s="47">
        <f t="shared" si="3"/>
        <v>0</v>
      </c>
    </row>
    <row r="72" spans="1:29" ht="13.5" x14ac:dyDescent="0.25">
      <c r="A72" s="38">
        <v>723</v>
      </c>
      <c r="B72" s="35" t="s">
        <v>165</v>
      </c>
      <c r="C72" s="35" t="s">
        <v>199</v>
      </c>
      <c r="D72" s="35" t="s">
        <v>245</v>
      </c>
      <c r="E72" s="35" t="s">
        <v>281</v>
      </c>
      <c r="F72" s="35" t="s">
        <v>282</v>
      </c>
      <c r="G72" s="36">
        <v>3</v>
      </c>
      <c r="H72" s="28">
        <f t="shared" si="0"/>
        <v>0</v>
      </c>
      <c r="I72" s="36">
        <v>29</v>
      </c>
      <c r="J72" s="36">
        <v>26</v>
      </c>
      <c r="K72" s="36">
        <v>0</v>
      </c>
      <c r="L72" s="37"/>
      <c r="M72" s="36">
        <v>0</v>
      </c>
      <c r="N72" s="37"/>
      <c r="O72" s="37"/>
      <c r="P72" s="37"/>
      <c r="Q72" s="37"/>
      <c r="R72" s="37"/>
      <c r="S72" s="37"/>
      <c r="T72" s="37"/>
      <c r="U72" s="36">
        <v>5</v>
      </c>
      <c r="V72" s="37"/>
      <c r="W72" s="36">
        <v>5</v>
      </c>
      <c r="X72" s="37"/>
      <c r="Y72" s="27">
        <f t="shared" si="1"/>
        <v>10</v>
      </c>
      <c r="Z72" s="35" t="s">
        <v>165</v>
      </c>
      <c r="AA72" s="46" t="s">
        <v>541</v>
      </c>
      <c r="AB72" s="47">
        <f t="shared" si="2"/>
        <v>0</v>
      </c>
      <c r="AC72" s="47">
        <f t="shared" si="3"/>
        <v>0</v>
      </c>
    </row>
    <row r="73" spans="1:29" ht="13.5" x14ac:dyDescent="0.25">
      <c r="A73" s="38">
        <v>744</v>
      </c>
      <c r="B73" s="35" t="s">
        <v>165</v>
      </c>
      <c r="C73" s="35" t="s">
        <v>199</v>
      </c>
      <c r="D73" s="35" t="s">
        <v>245</v>
      </c>
      <c r="E73" s="35" t="s">
        <v>283</v>
      </c>
      <c r="F73" s="35" t="s">
        <v>284</v>
      </c>
      <c r="G73" s="36">
        <v>3</v>
      </c>
      <c r="H73" s="28">
        <f t="shared" si="0"/>
        <v>9</v>
      </c>
      <c r="I73" s="36">
        <v>22</v>
      </c>
      <c r="J73" s="36">
        <v>18</v>
      </c>
      <c r="K73" s="36">
        <v>1</v>
      </c>
      <c r="L73" s="37"/>
      <c r="M73" s="36"/>
      <c r="N73" s="37"/>
      <c r="O73" s="37"/>
      <c r="P73" s="37"/>
      <c r="Q73" s="37"/>
      <c r="R73" s="37"/>
      <c r="S73" s="37"/>
      <c r="T73" s="37"/>
      <c r="U73" s="36">
        <v>10</v>
      </c>
      <c r="V73" s="37"/>
      <c r="W73" s="36">
        <v>0</v>
      </c>
      <c r="X73" s="37"/>
      <c r="Y73" s="27">
        <f t="shared" si="1"/>
        <v>10</v>
      </c>
      <c r="Z73" s="35" t="s">
        <v>165</v>
      </c>
      <c r="AA73" s="46" t="s">
        <v>542</v>
      </c>
      <c r="AB73" s="47">
        <f t="shared" si="2"/>
        <v>0</v>
      </c>
      <c r="AC73" s="47">
        <f t="shared" si="3"/>
        <v>0</v>
      </c>
    </row>
    <row r="74" spans="1:29" ht="13.5" x14ac:dyDescent="0.25">
      <c r="A74" s="38">
        <v>749</v>
      </c>
      <c r="B74" s="35" t="s">
        <v>165</v>
      </c>
      <c r="C74" s="35" t="s">
        <v>199</v>
      </c>
      <c r="D74" s="35" t="s">
        <v>245</v>
      </c>
      <c r="E74" s="35" t="s">
        <v>285</v>
      </c>
      <c r="F74" s="35" t="s">
        <v>286</v>
      </c>
      <c r="G74" s="36">
        <v>3</v>
      </c>
      <c r="H74" s="28">
        <f t="shared" si="0"/>
        <v>9</v>
      </c>
      <c r="I74" s="37"/>
      <c r="J74" s="37"/>
      <c r="K74" s="37"/>
      <c r="L74" s="37"/>
      <c r="M74" s="37"/>
      <c r="N74" s="37"/>
      <c r="O74" s="36">
        <v>5</v>
      </c>
      <c r="P74" s="36">
        <v>6</v>
      </c>
      <c r="Q74" s="36">
        <v>1</v>
      </c>
      <c r="R74" s="37"/>
      <c r="S74" s="36">
        <v>1</v>
      </c>
      <c r="T74" s="37"/>
      <c r="U74" s="36">
        <v>5</v>
      </c>
      <c r="V74" s="37"/>
      <c r="W74" s="36">
        <v>5</v>
      </c>
      <c r="X74" s="37"/>
      <c r="Y74" s="27">
        <f t="shared" si="1"/>
        <v>10</v>
      </c>
      <c r="Z74" s="35" t="s">
        <v>165</v>
      </c>
      <c r="AA74" s="46"/>
      <c r="AB74" s="47">
        <f t="shared" si="2"/>
        <v>0</v>
      </c>
      <c r="AC74" s="47">
        <f t="shared" si="3"/>
        <v>0</v>
      </c>
    </row>
    <row r="75" spans="1:29" ht="13.5" x14ac:dyDescent="0.25">
      <c r="A75" s="38">
        <v>749</v>
      </c>
      <c r="B75" s="35" t="s">
        <v>165</v>
      </c>
      <c r="C75" s="35" t="s">
        <v>199</v>
      </c>
      <c r="D75" s="35" t="s">
        <v>245</v>
      </c>
      <c r="E75" s="35" t="s">
        <v>287</v>
      </c>
      <c r="F75" s="35" t="s">
        <v>288</v>
      </c>
      <c r="G75" s="36">
        <v>3</v>
      </c>
      <c r="H75" s="28">
        <f t="shared" si="0"/>
        <v>0</v>
      </c>
      <c r="I75" s="37"/>
      <c r="J75" s="36">
        <v>6</v>
      </c>
      <c r="K75" s="36">
        <v>0</v>
      </c>
      <c r="L75" s="37"/>
      <c r="M75" s="36">
        <v>0</v>
      </c>
      <c r="N75" s="37"/>
      <c r="O75" s="37"/>
      <c r="P75" s="37"/>
      <c r="Q75" s="37"/>
      <c r="R75" s="37"/>
      <c r="S75" s="37"/>
      <c r="T75" s="37"/>
      <c r="U75" s="36">
        <v>5</v>
      </c>
      <c r="V75" s="37"/>
      <c r="W75" s="36">
        <v>5</v>
      </c>
      <c r="X75" s="37"/>
      <c r="Y75" s="27">
        <f t="shared" si="1"/>
        <v>10</v>
      </c>
      <c r="Z75" s="35" t="s">
        <v>165</v>
      </c>
      <c r="AA75" s="46" t="s">
        <v>503</v>
      </c>
      <c r="AB75" s="47">
        <f t="shared" si="2"/>
        <v>0</v>
      </c>
      <c r="AC75" s="47">
        <f t="shared" si="3"/>
        <v>0</v>
      </c>
    </row>
    <row r="76" spans="1:29" ht="13.5" x14ac:dyDescent="0.25">
      <c r="A76" s="38">
        <v>723</v>
      </c>
      <c r="B76" s="35" t="s">
        <v>165</v>
      </c>
      <c r="C76" s="35" t="s">
        <v>199</v>
      </c>
      <c r="D76" s="35" t="s">
        <v>289</v>
      </c>
      <c r="E76" s="35" t="s">
        <v>290</v>
      </c>
      <c r="F76" s="56" t="s">
        <v>184</v>
      </c>
      <c r="G76" s="57">
        <v>15</v>
      </c>
      <c r="H76" s="58">
        <f>2.25*2+1*0+0.5*0+1*0</f>
        <v>4.5</v>
      </c>
      <c r="I76" s="36">
        <v>31</v>
      </c>
      <c r="J76" s="36">
        <v>45</v>
      </c>
      <c r="K76" s="37"/>
      <c r="L76" s="37"/>
      <c r="M76" s="37"/>
      <c r="N76" s="37"/>
      <c r="O76" s="36">
        <v>28</v>
      </c>
      <c r="P76" s="36">
        <v>35</v>
      </c>
      <c r="Q76" s="37"/>
      <c r="R76" s="37"/>
      <c r="S76" s="37"/>
      <c r="T76" s="37"/>
      <c r="U76" s="37"/>
      <c r="V76" s="37"/>
      <c r="W76" s="37"/>
      <c r="X76" s="37"/>
      <c r="Y76" s="27">
        <f t="shared" si="1"/>
        <v>0</v>
      </c>
      <c r="Z76" s="35" t="s">
        <v>165</v>
      </c>
      <c r="AA76" s="104" t="s">
        <v>547</v>
      </c>
      <c r="AB76" s="47">
        <f t="shared" si="2"/>
        <v>0</v>
      </c>
      <c r="AC76" s="47">
        <f t="shared" si="2"/>
        <v>0</v>
      </c>
    </row>
    <row r="77" spans="1:29" ht="13.5" x14ac:dyDescent="0.25">
      <c r="A77" s="38">
        <v>701</v>
      </c>
      <c r="B77" s="35" t="s">
        <v>165</v>
      </c>
      <c r="C77" s="35" t="s">
        <v>199</v>
      </c>
      <c r="D77" s="35" t="s">
        <v>289</v>
      </c>
      <c r="E77" s="35" t="s">
        <v>290</v>
      </c>
      <c r="F77" s="56" t="s">
        <v>184</v>
      </c>
      <c r="G77" s="57">
        <v>15</v>
      </c>
      <c r="H77" s="58">
        <f>2.25*0+1*0+0.5*0+1*0</f>
        <v>0</v>
      </c>
      <c r="I77" s="36">
        <v>31</v>
      </c>
      <c r="J77" s="36">
        <v>45</v>
      </c>
      <c r="K77" s="37"/>
      <c r="L77" s="37"/>
      <c r="M77" s="37"/>
      <c r="N77" s="37"/>
      <c r="O77" s="36">
        <v>28</v>
      </c>
      <c r="P77" s="36">
        <v>35</v>
      </c>
      <c r="Q77" s="37"/>
      <c r="R77" s="37"/>
      <c r="S77" s="37"/>
      <c r="T77" s="37"/>
      <c r="U77" s="37"/>
      <c r="V77" s="37"/>
      <c r="W77" s="37"/>
      <c r="X77" s="37"/>
      <c r="Y77" s="27">
        <f t="shared" si="1"/>
        <v>0</v>
      </c>
      <c r="Z77" s="35" t="s">
        <v>165</v>
      </c>
      <c r="AA77" s="105"/>
      <c r="AB77" s="47">
        <f t="shared" ref="AB77:AC84" si="5">IF($A77=1004,ROUND((((($K77+$Q77)*$U77)+(($L77+$R77)*$V77)+(($M77+$S77)*$W77)+(($N77+$T77)*$X77))*$G77)/10*3,2),0)</f>
        <v>0</v>
      </c>
      <c r="AC77" s="47">
        <f t="shared" si="5"/>
        <v>0</v>
      </c>
    </row>
    <row r="78" spans="1:29" ht="13.5" x14ac:dyDescent="0.25">
      <c r="A78" s="38">
        <v>751</v>
      </c>
      <c r="B78" s="35" t="s">
        <v>165</v>
      </c>
      <c r="C78" s="35" t="s">
        <v>199</v>
      </c>
      <c r="D78" s="35" t="s">
        <v>289</v>
      </c>
      <c r="E78" s="35" t="s">
        <v>290</v>
      </c>
      <c r="F78" s="56" t="s">
        <v>184</v>
      </c>
      <c r="G78" s="57">
        <v>15</v>
      </c>
      <c r="H78" s="58">
        <f>2.25*2+1*0+0.5*0+1*0</f>
        <v>4.5</v>
      </c>
      <c r="I78" s="36">
        <v>31</v>
      </c>
      <c r="J78" s="36">
        <v>45</v>
      </c>
      <c r="K78" s="37"/>
      <c r="L78" s="37"/>
      <c r="M78" s="37"/>
      <c r="N78" s="37"/>
      <c r="O78" s="36">
        <v>28</v>
      </c>
      <c r="P78" s="36">
        <v>35</v>
      </c>
      <c r="Q78" s="37"/>
      <c r="R78" s="37"/>
      <c r="S78" s="37"/>
      <c r="T78" s="37"/>
      <c r="U78" s="37"/>
      <c r="V78" s="37"/>
      <c r="W78" s="37"/>
      <c r="X78" s="37"/>
      <c r="Y78" s="27">
        <f t="shared" si="1"/>
        <v>0</v>
      </c>
      <c r="Z78" s="35" t="s">
        <v>165</v>
      </c>
      <c r="AA78" s="105"/>
      <c r="AB78" s="47">
        <f t="shared" si="5"/>
        <v>0</v>
      </c>
      <c r="AC78" s="47">
        <f t="shared" si="5"/>
        <v>0</v>
      </c>
    </row>
    <row r="79" spans="1:29" ht="13.5" x14ac:dyDescent="0.25">
      <c r="A79" s="38">
        <v>715</v>
      </c>
      <c r="B79" s="35" t="s">
        <v>165</v>
      </c>
      <c r="C79" s="35" t="s">
        <v>199</v>
      </c>
      <c r="D79" s="35" t="s">
        <v>289</v>
      </c>
      <c r="E79" s="35" t="s">
        <v>290</v>
      </c>
      <c r="F79" s="56" t="s">
        <v>184</v>
      </c>
      <c r="G79" s="57">
        <v>15</v>
      </c>
      <c r="H79" s="58">
        <f>2.25*2+1*0+0.5*0+1*0</f>
        <v>4.5</v>
      </c>
      <c r="I79" s="36">
        <v>31</v>
      </c>
      <c r="J79" s="36">
        <v>45</v>
      </c>
      <c r="K79" s="37"/>
      <c r="L79" s="37"/>
      <c r="M79" s="37"/>
      <c r="N79" s="37"/>
      <c r="O79" s="36">
        <v>28</v>
      </c>
      <c r="P79" s="36">
        <v>35</v>
      </c>
      <c r="Q79" s="37"/>
      <c r="R79" s="37"/>
      <c r="S79" s="37"/>
      <c r="T79" s="37"/>
      <c r="U79" s="37"/>
      <c r="V79" s="37"/>
      <c r="W79" s="37"/>
      <c r="X79" s="37"/>
      <c r="Y79" s="27">
        <f t="shared" si="1"/>
        <v>0</v>
      </c>
      <c r="Z79" s="35" t="s">
        <v>165</v>
      </c>
      <c r="AA79" s="105"/>
      <c r="AB79" s="47">
        <f t="shared" si="5"/>
        <v>0</v>
      </c>
      <c r="AC79" s="47">
        <f t="shared" si="5"/>
        <v>0</v>
      </c>
    </row>
    <row r="80" spans="1:29" ht="13.5" x14ac:dyDescent="0.25">
      <c r="A80" s="38">
        <v>707</v>
      </c>
      <c r="B80" s="35" t="s">
        <v>165</v>
      </c>
      <c r="C80" s="35" t="s">
        <v>199</v>
      </c>
      <c r="D80" s="35" t="s">
        <v>289</v>
      </c>
      <c r="E80" s="35" t="s">
        <v>290</v>
      </c>
      <c r="F80" s="56" t="s">
        <v>184</v>
      </c>
      <c r="G80" s="57">
        <v>15</v>
      </c>
      <c r="H80" s="58">
        <f>2.25*0+1*0+0.5*0+1*0</f>
        <v>0</v>
      </c>
      <c r="I80" s="36">
        <v>31</v>
      </c>
      <c r="J80" s="36">
        <v>45</v>
      </c>
      <c r="K80" s="37"/>
      <c r="L80" s="37"/>
      <c r="M80" s="37"/>
      <c r="N80" s="37"/>
      <c r="O80" s="36">
        <v>28</v>
      </c>
      <c r="P80" s="36">
        <v>35</v>
      </c>
      <c r="Q80" s="37"/>
      <c r="R80" s="37"/>
      <c r="S80" s="37"/>
      <c r="T80" s="37"/>
      <c r="U80" s="37"/>
      <c r="V80" s="37"/>
      <c r="W80" s="37"/>
      <c r="X80" s="37"/>
      <c r="Y80" s="27">
        <f t="shared" si="1"/>
        <v>0</v>
      </c>
      <c r="Z80" s="35" t="s">
        <v>165</v>
      </c>
      <c r="AA80" s="105"/>
      <c r="AB80" s="47">
        <f t="shared" si="5"/>
        <v>0</v>
      </c>
      <c r="AC80" s="47">
        <f t="shared" si="5"/>
        <v>0</v>
      </c>
    </row>
    <row r="81" spans="1:29" ht="13.5" x14ac:dyDescent="0.25">
      <c r="A81" s="38">
        <v>744</v>
      </c>
      <c r="B81" s="35" t="s">
        <v>165</v>
      </c>
      <c r="C81" s="35" t="s">
        <v>199</v>
      </c>
      <c r="D81" s="35" t="s">
        <v>289</v>
      </c>
      <c r="E81" s="35" t="s">
        <v>290</v>
      </c>
      <c r="F81" s="56" t="s">
        <v>184</v>
      </c>
      <c r="G81" s="57">
        <v>15</v>
      </c>
      <c r="H81" s="58">
        <f>2.25*0+1*0+0.5*0+1*0</f>
        <v>0</v>
      </c>
      <c r="I81" s="36">
        <v>31</v>
      </c>
      <c r="J81" s="36">
        <v>45</v>
      </c>
      <c r="K81" s="37"/>
      <c r="L81" s="37"/>
      <c r="M81" s="37"/>
      <c r="N81" s="37"/>
      <c r="O81" s="36">
        <v>28</v>
      </c>
      <c r="P81" s="36">
        <v>35</v>
      </c>
      <c r="Q81" s="37"/>
      <c r="R81" s="37"/>
      <c r="S81" s="37"/>
      <c r="T81" s="37"/>
      <c r="U81" s="37"/>
      <c r="V81" s="37"/>
      <c r="W81" s="37"/>
      <c r="X81" s="37"/>
      <c r="Y81" s="27">
        <f t="shared" si="1"/>
        <v>0</v>
      </c>
      <c r="Z81" s="35" t="s">
        <v>165</v>
      </c>
      <c r="AA81" s="105"/>
      <c r="AB81" s="47">
        <f t="shared" si="5"/>
        <v>0</v>
      </c>
      <c r="AC81" s="47">
        <f t="shared" si="5"/>
        <v>0</v>
      </c>
    </row>
    <row r="82" spans="1:29" ht="13.5" x14ac:dyDescent="0.25">
      <c r="A82" s="38">
        <v>748</v>
      </c>
      <c r="B82" s="35" t="s">
        <v>165</v>
      </c>
      <c r="C82" s="35" t="s">
        <v>199</v>
      </c>
      <c r="D82" s="35" t="s">
        <v>289</v>
      </c>
      <c r="E82" s="35" t="s">
        <v>290</v>
      </c>
      <c r="F82" s="56" t="s">
        <v>184</v>
      </c>
      <c r="G82" s="57">
        <v>15</v>
      </c>
      <c r="H82" s="58">
        <f>2.25*0+1*0+0.5*0+1*0</f>
        <v>0</v>
      </c>
      <c r="I82" s="36">
        <v>31</v>
      </c>
      <c r="J82" s="36">
        <v>45</v>
      </c>
      <c r="K82" s="37"/>
      <c r="L82" s="37"/>
      <c r="M82" s="37"/>
      <c r="N82" s="37"/>
      <c r="O82" s="36">
        <v>28</v>
      </c>
      <c r="P82" s="36">
        <v>35</v>
      </c>
      <c r="Q82" s="37"/>
      <c r="R82" s="37"/>
      <c r="S82" s="37"/>
      <c r="T82" s="37"/>
      <c r="U82" s="37"/>
      <c r="V82" s="37"/>
      <c r="W82" s="37"/>
      <c r="X82" s="37"/>
      <c r="Y82" s="27">
        <f t="shared" si="1"/>
        <v>0</v>
      </c>
      <c r="Z82" s="35" t="s">
        <v>165</v>
      </c>
      <c r="AA82" s="105"/>
      <c r="AB82" s="47">
        <f t="shared" si="5"/>
        <v>0</v>
      </c>
      <c r="AC82" s="47">
        <f t="shared" si="5"/>
        <v>0</v>
      </c>
    </row>
    <row r="83" spans="1:29" ht="13.5" x14ac:dyDescent="0.25">
      <c r="A83" s="38">
        <v>749</v>
      </c>
      <c r="B83" s="35" t="s">
        <v>165</v>
      </c>
      <c r="C83" s="35" t="s">
        <v>199</v>
      </c>
      <c r="D83" s="35" t="s">
        <v>289</v>
      </c>
      <c r="E83" s="35" t="s">
        <v>290</v>
      </c>
      <c r="F83" s="56" t="s">
        <v>184</v>
      </c>
      <c r="G83" s="57">
        <v>15</v>
      </c>
      <c r="H83" s="58">
        <f>2.25*17+1*1+0.5*0+1*0</f>
        <v>39.25</v>
      </c>
      <c r="I83" s="36">
        <v>31</v>
      </c>
      <c r="J83" s="36">
        <v>45</v>
      </c>
      <c r="K83" s="37"/>
      <c r="L83" s="37"/>
      <c r="M83" s="37"/>
      <c r="N83" s="37"/>
      <c r="O83" s="36">
        <v>28</v>
      </c>
      <c r="P83" s="36">
        <v>35</v>
      </c>
      <c r="Q83" s="37"/>
      <c r="R83" s="37"/>
      <c r="S83" s="37"/>
      <c r="T83" s="37"/>
      <c r="U83" s="37"/>
      <c r="V83" s="37"/>
      <c r="W83" s="37"/>
      <c r="X83" s="37"/>
      <c r="Y83" s="27">
        <f t="shared" si="1"/>
        <v>0</v>
      </c>
      <c r="Z83" s="35" t="s">
        <v>165</v>
      </c>
      <c r="AA83" s="105"/>
      <c r="AB83" s="47">
        <f t="shared" si="5"/>
        <v>0</v>
      </c>
      <c r="AC83" s="47">
        <f t="shared" si="5"/>
        <v>0</v>
      </c>
    </row>
    <row r="84" spans="1:29" ht="13.5" x14ac:dyDescent="0.25">
      <c r="A84" s="38">
        <v>739</v>
      </c>
      <c r="B84" s="35" t="s">
        <v>165</v>
      </c>
      <c r="C84" s="35" t="s">
        <v>199</v>
      </c>
      <c r="D84" s="35" t="s">
        <v>289</v>
      </c>
      <c r="E84" s="35" t="s">
        <v>290</v>
      </c>
      <c r="F84" s="56" t="s">
        <v>184</v>
      </c>
      <c r="G84" s="57">
        <v>15</v>
      </c>
      <c r="H84" s="58">
        <f>2.25*0+1*0+0.5*0+1*0</f>
        <v>0</v>
      </c>
      <c r="I84" s="36">
        <v>31</v>
      </c>
      <c r="J84" s="36">
        <v>45</v>
      </c>
      <c r="K84" s="37"/>
      <c r="L84" s="37"/>
      <c r="M84" s="37"/>
      <c r="N84" s="37"/>
      <c r="O84" s="36">
        <v>28</v>
      </c>
      <c r="P84" s="36">
        <v>35</v>
      </c>
      <c r="Q84" s="37"/>
      <c r="R84" s="37"/>
      <c r="S84" s="37"/>
      <c r="T84" s="37"/>
      <c r="U84" s="37"/>
      <c r="V84" s="37"/>
      <c r="W84" s="37"/>
      <c r="X84" s="37"/>
      <c r="Y84" s="27">
        <f t="shared" ref="Y84:Y152" si="6">SUM(U84:X84)</f>
        <v>0</v>
      </c>
      <c r="Z84" s="35" t="s">
        <v>165</v>
      </c>
      <c r="AA84" s="105"/>
      <c r="AB84" s="47">
        <f t="shared" si="5"/>
        <v>0</v>
      </c>
      <c r="AC84" s="47">
        <f t="shared" si="5"/>
        <v>0</v>
      </c>
    </row>
    <row r="85" spans="1:29" ht="13.5" x14ac:dyDescent="0.25">
      <c r="A85" s="38">
        <v>732</v>
      </c>
      <c r="B85" s="35" t="s">
        <v>165</v>
      </c>
      <c r="C85" s="35" t="s">
        <v>199</v>
      </c>
      <c r="D85" s="35" t="s">
        <v>289</v>
      </c>
      <c r="E85" s="35" t="s">
        <v>290</v>
      </c>
      <c r="F85" s="56" t="s">
        <v>184</v>
      </c>
      <c r="G85" s="57">
        <v>15</v>
      </c>
      <c r="H85" s="58">
        <f>2.25*0+1*0+0.5*0+1*0</f>
        <v>0</v>
      </c>
      <c r="I85" s="36">
        <v>31</v>
      </c>
      <c r="J85" s="36">
        <v>45</v>
      </c>
      <c r="K85" s="37"/>
      <c r="L85" s="37"/>
      <c r="M85" s="37"/>
      <c r="N85" s="37"/>
      <c r="O85" s="36">
        <v>28</v>
      </c>
      <c r="P85" s="36">
        <v>35</v>
      </c>
      <c r="Q85" s="37"/>
      <c r="R85" s="37"/>
      <c r="S85" s="37"/>
      <c r="T85" s="37"/>
      <c r="U85" s="37"/>
      <c r="V85" s="37"/>
      <c r="W85" s="37"/>
      <c r="X85" s="37"/>
      <c r="Y85" s="27">
        <f t="shared" si="6"/>
        <v>0</v>
      </c>
      <c r="Z85" s="35" t="s">
        <v>165</v>
      </c>
      <c r="AA85" s="105"/>
      <c r="AB85" s="47">
        <f t="shared" ref="AB85:AC87" si="7">IF($A87=1004,ROUND((((($K85+$Q85)*$U85)+(($L85+$R85)*$V85)+(($M85+$S85)*$W85)+(($N85+$T85)*$X85))*$G85)/10*3,2),0)</f>
        <v>0</v>
      </c>
      <c r="AC85" s="47">
        <f t="shared" si="7"/>
        <v>0</v>
      </c>
    </row>
    <row r="86" spans="1:29" ht="13.5" x14ac:dyDescent="0.25">
      <c r="A86" s="38">
        <v>709</v>
      </c>
      <c r="B86" s="35" t="s">
        <v>165</v>
      </c>
      <c r="C86" s="35" t="s">
        <v>199</v>
      </c>
      <c r="D86" s="35" t="s">
        <v>289</v>
      </c>
      <c r="E86" s="35" t="s">
        <v>290</v>
      </c>
      <c r="F86" s="56" t="s">
        <v>184</v>
      </c>
      <c r="G86" s="57">
        <v>15</v>
      </c>
      <c r="H86" s="58">
        <f>2.25*0+1*0+0.5*0+1*0</f>
        <v>0</v>
      </c>
      <c r="I86" s="36">
        <v>31</v>
      </c>
      <c r="J86" s="36">
        <v>45</v>
      </c>
      <c r="K86" s="37"/>
      <c r="L86" s="37"/>
      <c r="M86" s="37"/>
      <c r="N86" s="37"/>
      <c r="O86" s="36">
        <v>28</v>
      </c>
      <c r="P86" s="36">
        <v>35</v>
      </c>
      <c r="Q86" s="37"/>
      <c r="R86" s="37"/>
      <c r="S86" s="37"/>
      <c r="T86" s="37"/>
      <c r="U86" s="37"/>
      <c r="V86" s="37"/>
      <c r="W86" s="37"/>
      <c r="X86" s="37"/>
      <c r="Y86" s="27">
        <f t="shared" si="6"/>
        <v>0</v>
      </c>
      <c r="Z86" s="35" t="s">
        <v>165</v>
      </c>
      <c r="AA86" s="105"/>
      <c r="AB86" s="47">
        <f t="shared" si="7"/>
        <v>0</v>
      </c>
      <c r="AC86" s="47">
        <f t="shared" si="7"/>
        <v>0</v>
      </c>
    </row>
    <row r="87" spans="1:29" ht="13.5" x14ac:dyDescent="0.25">
      <c r="A87" s="38">
        <v>710</v>
      </c>
      <c r="B87" s="35" t="s">
        <v>165</v>
      </c>
      <c r="C87" s="35" t="s">
        <v>199</v>
      </c>
      <c r="D87" s="35" t="s">
        <v>289</v>
      </c>
      <c r="E87" s="35" t="s">
        <v>290</v>
      </c>
      <c r="F87" s="56" t="s">
        <v>184</v>
      </c>
      <c r="G87" s="57">
        <v>15</v>
      </c>
      <c r="H87" s="58">
        <f>2.25*0+1*0+0.5*0+1*0</f>
        <v>0</v>
      </c>
      <c r="I87" s="36">
        <v>31</v>
      </c>
      <c r="J87" s="36">
        <v>45</v>
      </c>
      <c r="K87" s="37"/>
      <c r="L87" s="37"/>
      <c r="M87" s="37"/>
      <c r="N87" s="37"/>
      <c r="O87" s="36">
        <v>28</v>
      </c>
      <c r="P87" s="36">
        <v>35</v>
      </c>
      <c r="Q87" s="37"/>
      <c r="R87" s="37"/>
      <c r="S87" s="37"/>
      <c r="T87" s="37"/>
      <c r="U87" s="37"/>
      <c r="V87" s="37"/>
      <c r="W87" s="37"/>
      <c r="X87" s="37"/>
      <c r="Y87" s="27">
        <f t="shared" si="6"/>
        <v>0</v>
      </c>
      <c r="Z87" s="35" t="s">
        <v>165</v>
      </c>
      <c r="AA87" s="105"/>
      <c r="AB87" s="47">
        <f t="shared" si="7"/>
        <v>0</v>
      </c>
      <c r="AC87" s="47">
        <f t="shared" si="7"/>
        <v>0</v>
      </c>
    </row>
    <row r="88" spans="1:29" ht="13.5" x14ac:dyDescent="0.25">
      <c r="A88" s="39">
        <v>915</v>
      </c>
      <c r="B88" s="40" t="s">
        <v>165</v>
      </c>
      <c r="C88" s="40" t="s">
        <v>199</v>
      </c>
      <c r="D88" s="40" t="s">
        <v>289</v>
      </c>
      <c r="E88" s="40" t="s">
        <v>290</v>
      </c>
      <c r="F88" s="40" t="s">
        <v>184</v>
      </c>
      <c r="G88" s="41">
        <v>15</v>
      </c>
      <c r="H88" s="42">
        <f>0*(2.25*0+1*0+0.5*0+1*2)</f>
        <v>0</v>
      </c>
      <c r="I88" s="36">
        <v>31</v>
      </c>
      <c r="J88" s="36">
        <v>45</v>
      </c>
      <c r="K88" s="37"/>
      <c r="L88" s="37"/>
      <c r="M88" s="37"/>
      <c r="N88" s="37"/>
      <c r="O88" s="36">
        <v>28</v>
      </c>
      <c r="P88" s="36">
        <v>35</v>
      </c>
      <c r="Q88" s="37"/>
      <c r="R88" s="37"/>
      <c r="S88" s="37"/>
      <c r="T88" s="37"/>
      <c r="U88" s="37"/>
      <c r="V88" s="37"/>
      <c r="W88" s="37"/>
      <c r="X88" s="37"/>
      <c r="Y88" s="27">
        <f t="shared" si="6"/>
        <v>0</v>
      </c>
      <c r="Z88" s="35" t="s">
        <v>165</v>
      </c>
      <c r="AA88" s="105"/>
      <c r="AB88" s="47">
        <f>IF($A89=1004,ROUND((((($K88+$Q88)*$U88)+(($L88+$R88)*$V88)+(($M88+$S88)*$W88)+(($N88+$T88)*$X88))*$G88)/10*3,2),0)</f>
        <v>0</v>
      </c>
      <c r="AC88" s="47">
        <f>IF($A89=1004,ROUND((((($K88+$Q88)*$U88)+(($L88+$R88)*$V88)+(($M88+$S88)*$W88)+(($N88+$T88)*$X88))*$G88)/10*3,2),0)</f>
        <v>0</v>
      </c>
    </row>
    <row r="89" spans="1:29" ht="13.5" x14ac:dyDescent="0.25">
      <c r="A89" s="39">
        <v>1004</v>
      </c>
      <c r="B89" s="40" t="s">
        <v>165</v>
      </c>
      <c r="C89" s="40" t="s">
        <v>199</v>
      </c>
      <c r="D89" s="40" t="s">
        <v>289</v>
      </c>
      <c r="E89" s="40" t="s">
        <v>290</v>
      </c>
      <c r="F89" s="40" t="s">
        <v>184</v>
      </c>
      <c r="G89" s="41">
        <v>15</v>
      </c>
      <c r="H89" s="42">
        <f>0*(2.25*0+1*0+0.5*0+1*0)</f>
        <v>0</v>
      </c>
      <c r="I89" s="36">
        <v>31</v>
      </c>
      <c r="J89" s="36">
        <v>45</v>
      </c>
      <c r="K89" s="37"/>
      <c r="L89" s="37"/>
      <c r="M89" s="37"/>
      <c r="N89" s="37"/>
      <c r="O89" s="36">
        <v>28</v>
      </c>
      <c r="P89" s="36">
        <v>35</v>
      </c>
      <c r="Q89" s="37"/>
      <c r="R89" s="37"/>
      <c r="S89" s="37"/>
      <c r="T89" s="37"/>
      <c r="U89" s="37"/>
      <c r="V89" s="37"/>
      <c r="W89" s="37"/>
      <c r="X89" s="37"/>
      <c r="Y89" s="27">
        <f t="shared" si="6"/>
        <v>0</v>
      </c>
      <c r="Z89" s="35" t="s">
        <v>165</v>
      </c>
      <c r="AA89" s="106"/>
      <c r="AB89" s="47" t="e">
        <f>IF(#REF!=1004,ROUND((((($K89+$Q89)*$U89)+(($L89+$R89)*$V89)+(($M89+$S89)*$W89)+(($N89+$T89)*$X89))*$G89)/10*3,2),0)</f>
        <v>#REF!</v>
      </c>
      <c r="AC89" s="47" t="e">
        <f>IF(#REF!=1004,ROUND((((($K89+$Q89)*$U89)+(($L89+$R89)*$V89)+(($M89+$S89)*$W89)+(($N89+$T89)*$X89))*$G89)/10*3,2),0)</f>
        <v>#REF!</v>
      </c>
    </row>
    <row r="90" spans="1:29" ht="25.5" x14ac:dyDescent="0.25">
      <c r="A90" s="38">
        <v>715</v>
      </c>
      <c r="B90" s="35" t="s">
        <v>165</v>
      </c>
      <c r="C90" s="35" t="s">
        <v>512</v>
      </c>
      <c r="D90" s="35" t="s">
        <v>200</v>
      </c>
      <c r="E90" s="35" t="s">
        <v>522</v>
      </c>
      <c r="F90" s="35" t="s">
        <v>513</v>
      </c>
      <c r="G90" s="36">
        <v>12</v>
      </c>
      <c r="H90" s="28">
        <f>IF(AND($A90&lt;&gt;1004,$A90&lt;&gt;915,$A90&lt;&gt;410), ROUND(((((($K90+$Q90)*$U90)+(($L90+$R90)*$V90)+(($M90+$S90)*$W90)+(($N90+$T90)*$X90))*$G90)/10*3),2),0)</f>
        <v>29.4</v>
      </c>
      <c r="I90" s="37"/>
      <c r="J90" s="36">
        <v>85</v>
      </c>
      <c r="K90" s="36">
        <v>0.5</v>
      </c>
      <c r="L90" s="36"/>
      <c r="M90" s="36">
        <v>1</v>
      </c>
      <c r="N90" s="79">
        <v>1</v>
      </c>
      <c r="O90" s="79"/>
      <c r="P90" s="79"/>
      <c r="Q90" s="79"/>
      <c r="R90" s="79"/>
      <c r="S90" s="79"/>
      <c r="T90" s="79"/>
      <c r="U90" s="36">
        <v>5</v>
      </c>
      <c r="V90" s="36"/>
      <c r="W90" s="36">
        <v>5</v>
      </c>
      <c r="X90" s="37">
        <f t="shared" ref="X90:X107" si="8">4/6</f>
        <v>0.66666666666666663</v>
      </c>
      <c r="Y90" s="27">
        <f t="shared" ref="Y90:Y107" si="9">SUM(U90:X90)</f>
        <v>10.666666666666666</v>
      </c>
      <c r="Z90" s="35" t="s">
        <v>292</v>
      </c>
      <c r="AA90" s="49" t="s">
        <v>533</v>
      </c>
      <c r="AB90" s="47">
        <f t="shared" ref="AB90:AB141" si="10">IF($A90=1004,ROUND((((($K90+$Q90)*$U90)+(($L90+$R90)*$V90)+(($M90+$S90)*$W90)+(($N90+$T90)*$X90))*$G90)/10*3,2),0)</f>
        <v>0</v>
      </c>
      <c r="AC90" s="47">
        <f t="shared" ref="AC90:AC141" si="11">IF(OR($A90=410,$A90=915),ROUND((((($K90+$Q90)*$U90)+(($L90+$R90)*$V90)+(($M90+$S90)*$W90)+(($N90+$T90)*$X90))*$G90)/10*3,2),0)</f>
        <v>0</v>
      </c>
    </row>
    <row r="91" spans="1:29" ht="25.5" x14ac:dyDescent="0.25">
      <c r="A91" s="39">
        <v>1004</v>
      </c>
      <c r="B91" s="40" t="s">
        <v>165</v>
      </c>
      <c r="C91" s="40" t="s">
        <v>512</v>
      </c>
      <c r="D91" s="40" t="s">
        <v>200</v>
      </c>
      <c r="E91" s="40" t="s">
        <v>522</v>
      </c>
      <c r="F91" s="40" t="s">
        <v>513</v>
      </c>
      <c r="G91" s="41">
        <v>12</v>
      </c>
      <c r="H91" s="42">
        <f>IF(AND($A91&lt;&gt;1004,$A91&lt;&gt;915,$A91&lt;&gt;410), ROUND(((((($K91+$Q91)*$U91)+(($L91+$R91)*$V91)+(($M91+$S91)*$W91)+(($N91+$T91)*$X91))*$G91)/10*3),2),0)</f>
        <v>0</v>
      </c>
      <c r="I91" s="37"/>
      <c r="J91" s="36">
        <v>85</v>
      </c>
      <c r="K91" s="36">
        <v>0.5</v>
      </c>
      <c r="L91" s="36"/>
      <c r="M91" s="36">
        <v>1</v>
      </c>
      <c r="N91" s="79"/>
      <c r="O91" s="79"/>
      <c r="P91" s="79"/>
      <c r="Q91" s="79"/>
      <c r="R91" s="79"/>
      <c r="S91" s="79"/>
      <c r="T91" s="79"/>
      <c r="U91" s="36">
        <v>5</v>
      </c>
      <c r="V91" s="36"/>
      <c r="W91" s="36">
        <v>5</v>
      </c>
      <c r="X91" s="37">
        <f t="shared" si="8"/>
        <v>0.66666666666666663</v>
      </c>
      <c r="Y91" s="27">
        <f t="shared" ref="Y91:Y92" si="12">SUM(U91:X91)</f>
        <v>10.666666666666666</v>
      </c>
      <c r="Z91" s="35" t="s">
        <v>292</v>
      </c>
      <c r="AA91" s="49" t="s">
        <v>533</v>
      </c>
      <c r="AB91" s="47">
        <f t="shared" si="10"/>
        <v>27</v>
      </c>
      <c r="AC91" s="47">
        <f t="shared" si="11"/>
        <v>0</v>
      </c>
    </row>
    <row r="92" spans="1:29" ht="25.5" x14ac:dyDescent="0.25">
      <c r="A92" s="38">
        <v>715</v>
      </c>
      <c r="B92" s="35" t="s">
        <v>165</v>
      </c>
      <c r="C92" s="35" t="s">
        <v>512</v>
      </c>
      <c r="D92" s="35" t="s">
        <v>200</v>
      </c>
      <c r="E92" s="35" t="s">
        <v>523</v>
      </c>
      <c r="F92" s="35" t="s">
        <v>514</v>
      </c>
      <c r="G92" s="36">
        <v>6</v>
      </c>
      <c r="H92" s="28">
        <f t="shared" ref="H92:H95" si="13">IF(AND($A92&lt;&gt;1004,$A92&lt;&gt;915,$A92&lt;&gt;410), ROUND(((((($K92+$Q92)*$U92)+(($L92+$R92)*$V92)+(($M92+$S92)*$W92)+(($N92+$T92)*$X92))*$G92)/10*3),2),0)</f>
        <v>1.2</v>
      </c>
      <c r="I92" s="37"/>
      <c r="J92" s="36">
        <v>85</v>
      </c>
      <c r="K92" s="36"/>
      <c r="L92" s="36"/>
      <c r="M92" s="36"/>
      <c r="N92" s="79">
        <v>1</v>
      </c>
      <c r="O92" s="79"/>
      <c r="P92" s="79"/>
      <c r="Q92" s="79"/>
      <c r="R92" s="79"/>
      <c r="S92" s="79"/>
      <c r="T92" s="79"/>
      <c r="U92" s="36">
        <v>5</v>
      </c>
      <c r="V92" s="36">
        <v>5</v>
      </c>
      <c r="W92" s="36"/>
      <c r="X92" s="37">
        <f t="shared" si="8"/>
        <v>0.66666666666666663</v>
      </c>
      <c r="Y92" s="27">
        <f t="shared" si="12"/>
        <v>10.666666666666666</v>
      </c>
      <c r="Z92" s="35" t="s">
        <v>292</v>
      </c>
      <c r="AA92" s="49" t="s">
        <v>531</v>
      </c>
      <c r="AB92" s="47">
        <f t="shared" si="10"/>
        <v>0</v>
      </c>
      <c r="AC92" s="47">
        <f t="shared" si="11"/>
        <v>0</v>
      </c>
    </row>
    <row r="93" spans="1:29" ht="25.5" x14ac:dyDescent="0.25">
      <c r="A93" s="39">
        <v>1004</v>
      </c>
      <c r="B93" s="40" t="s">
        <v>165</v>
      </c>
      <c r="C93" s="40" t="s">
        <v>512</v>
      </c>
      <c r="D93" s="40" t="s">
        <v>200</v>
      </c>
      <c r="E93" s="40" t="s">
        <v>523</v>
      </c>
      <c r="F93" s="40" t="s">
        <v>514</v>
      </c>
      <c r="G93" s="41">
        <v>6</v>
      </c>
      <c r="H93" s="42">
        <f t="shared" si="13"/>
        <v>0</v>
      </c>
      <c r="I93" s="37"/>
      <c r="J93" s="36">
        <v>85</v>
      </c>
      <c r="K93" s="36">
        <v>1</v>
      </c>
      <c r="L93" s="36">
        <v>2</v>
      </c>
      <c r="M93" s="36"/>
      <c r="N93" s="79"/>
      <c r="O93" s="79"/>
      <c r="P93" s="37"/>
      <c r="Q93" s="79"/>
      <c r="R93" s="79"/>
      <c r="S93" s="79"/>
      <c r="T93" s="79"/>
      <c r="U93" s="36">
        <v>5</v>
      </c>
      <c r="V93" s="36">
        <v>5</v>
      </c>
      <c r="W93" s="36"/>
      <c r="X93" s="37">
        <f t="shared" si="8"/>
        <v>0.66666666666666663</v>
      </c>
      <c r="Y93" s="27">
        <f t="shared" si="9"/>
        <v>10.666666666666666</v>
      </c>
      <c r="Z93" s="35" t="s">
        <v>292</v>
      </c>
      <c r="AA93" s="49" t="s">
        <v>531</v>
      </c>
      <c r="AB93" s="47">
        <f t="shared" si="10"/>
        <v>27</v>
      </c>
      <c r="AC93" s="47">
        <f t="shared" si="11"/>
        <v>0</v>
      </c>
    </row>
    <row r="94" spans="1:29" ht="25.5" x14ac:dyDescent="0.25">
      <c r="A94" s="38">
        <v>723</v>
      </c>
      <c r="B94" s="35" t="s">
        <v>165</v>
      </c>
      <c r="C94" s="35" t="s">
        <v>512</v>
      </c>
      <c r="D94" s="35" t="s">
        <v>200</v>
      </c>
      <c r="E94" s="35" t="s">
        <v>524</v>
      </c>
      <c r="F94" s="35" t="s">
        <v>515</v>
      </c>
      <c r="G94" s="36">
        <v>6</v>
      </c>
      <c r="H94" s="28">
        <f t="shared" si="13"/>
        <v>1.2</v>
      </c>
      <c r="I94" s="37"/>
      <c r="J94" s="37">
        <v>85</v>
      </c>
      <c r="K94" s="79"/>
      <c r="L94" s="79"/>
      <c r="M94" s="79"/>
      <c r="N94" s="79">
        <v>1</v>
      </c>
      <c r="O94" s="79"/>
      <c r="P94" s="36"/>
      <c r="Q94" s="36"/>
      <c r="R94" s="79"/>
      <c r="S94" s="36"/>
      <c r="T94" s="79"/>
      <c r="U94" s="36">
        <v>5</v>
      </c>
      <c r="V94" s="37">
        <v>5</v>
      </c>
      <c r="W94" s="36"/>
      <c r="X94" s="37">
        <f t="shared" si="8"/>
        <v>0.66666666666666663</v>
      </c>
      <c r="Y94" s="27">
        <f t="shared" ref="Y94" si="14">SUM(U94:X94)</f>
        <v>10.666666666666666</v>
      </c>
      <c r="Z94" s="35" t="s">
        <v>292</v>
      </c>
      <c r="AA94" s="49" t="s">
        <v>531</v>
      </c>
      <c r="AB94" s="47">
        <f t="shared" si="10"/>
        <v>0</v>
      </c>
      <c r="AC94" s="47">
        <f t="shared" si="11"/>
        <v>0</v>
      </c>
    </row>
    <row r="95" spans="1:29" ht="25.5" x14ac:dyDescent="0.25">
      <c r="A95" s="39">
        <v>1004</v>
      </c>
      <c r="B95" s="40" t="s">
        <v>165</v>
      </c>
      <c r="C95" s="40" t="s">
        <v>512</v>
      </c>
      <c r="D95" s="40" t="s">
        <v>200</v>
      </c>
      <c r="E95" s="40" t="s">
        <v>524</v>
      </c>
      <c r="F95" s="40" t="s">
        <v>515</v>
      </c>
      <c r="G95" s="41">
        <v>6</v>
      </c>
      <c r="H95" s="42">
        <f t="shared" si="13"/>
        <v>0</v>
      </c>
      <c r="I95" s="37"/>
      <c r="J95" s="37">
        <v>85</v>
      </c>
      <c r="K95" s="79">
        <v>1</v>
      </c>
      <c r="L95" s="79">
        <v>2</v>
      </c>
      <c r="M95" s="79"/>
      <c r="N95" s="79"/>
      <c r="O95" s="79"/>
      <c r="P95" s="36"/>
      <c r="Q95" s="36"/>
      <c r="R95" s="79"/>
      <c r="S95" s="36"/>
      <c r="T95" s="79"/>
      <c r="U95" s="36">
        <v>5</v>
      </c>
      <c r="V95" s="37">
        <v>5</v>
      </c>
      <c r="W95" s="36"/>
      <c r="X95" s="37">
        <f t="shared" si="8"/>
        <v>0.66666666666666663</v>
      </c>
      <c r="Y95" s="27">
        <f t="shared" si="9"/>
        <v>10.666666666666666</v>
      </c>
      <c r="Z95" s="35" t="s">
        <v>292</v>
      </c>
      <c r="AA95" s="49" t="s">
        <v>531</v>
      </c>
      <c r="AB95" s="47">
        <f t="shared" si="10"/>
        <v>27</v>
      </c>
      <c r="AC95" s="47">
        <f t="shared" si="11"/>
        <v>0</v>
      </c>
    </row>
    <row r="96" spans="1:29" ht="25.5" x14ac:dyDescent="0.25">
      <c r="A96" s="38">
        <v>723</v>
      </c>
      <c r="B96" s="35" t="s">
        <v>165</v>
      </c>
      <c r="C96" s="35" t="s">
        <v>512</v>
      </c>
      <c r="D96" s="35" t="s">
        <v>200</v>
      </c>
      <c r="E96" s="35" t="s">
        <v>525</v>
      </c>
      <c r="F96" s="35" t="s">
        <v>516</v>
      </c>
      <c r="G96" s="36">
        <v>6</v>
      </c>
      <c r="H96" s="28">
        <f>IF(AND($A96&lt;&gt;1004,$A96&lt;&gt;915,$A96&lt;&gt;410), ROUND(((((($K96+$Q96)*$U96)+(($L96+$R96)*$V96)+(($M96+$S96)*$W96)+(($N96+$T96)*$X96))*$G96)/10*3),2),0)</f>
        <v>46.2</v>
      </c>
      <c r="I96" s="37"/>
      <c r="J96" s="36">
        <v>85</v>
      </c>
      <c r="K96" s="36">
        <v>2</v>
      </c>
      <c r="L96" s="79"/>
      <c r="M96" s="79">
        <v>3</v>
      </c>
      <c r="N96" s="79">
        <v>1</v>
      </c>
      <c r="O96" s="79"/>
      <c r="P96" s="37"/>
      <c r="Q96" s="79"/>
      <c r="R96" s="79"/>
      <c r="S96" s="79"/>
      <c r="T96" s="79"/>
      <c r="U96" s="36">
        <v>5</v>
      </c>
      <c r="V96" s="37"/>
      <c r="W96" s="37">
        <v>5</v>
      </c>
      <c r="X96" s="37">
        <f t="shared" si="8"/>
        <v>0.66666666666666663</v>
      </c>
      <c r="Y96" s="27">
        <f t="shared" ref="Y96" si="15">SUM(U96:X96)</f>
        <v>10.666666666666666</v>
      </c>
      <c r="Z96" s="35" t="s">
        <v>292</v>
      </c>
      <c r="AA96" s="49" t="s">
        <v>532</v>
      </c>
      <c r="AB96" s="47">
        <f t="shared" si="10"/>
        <v>0</v>
      </c>
      <c r="AC96" s="47">
        <f t="shared" si="11"/>
        <v>0</v>
      </c>
    </row>
    <row r="97" spans="1:29" ht="25.5" x14ac:dyDescent="0.25">
      <c r="A97" s="39">
        <v>1004</v>
      </c>
      <c r="B97" s="40" t="s">
        <v>165</v>
      </c>
      <c r="C97" s="40" t="s">
        <v>512</v>
      </c>
      <c r="D97" s="40" t="s">
        <v>200</v>
      </c>
      <c r="E97" s="40" t="s">
        <v>525</v>
      </c>
      <c r="F97" s="40" t="s">
        <v>516</v>
      </c>
      <c r="G97" s="41">
        <v>6</v>
      </c>
      <c r="H97" s="42">
        <f>IF(AND($A97&lt;&gt;1004,$A97&lt;&gt;915,$A97&lt;&gt;410), ROUND(((((($K97+$Q97)*$U97)+(($L97+$R97)*$V97)+(($M97+$S97)*$W97)+(($N97+$T97)*$X97))*$G97)/10*3),2),0)</f>
        <v>0</v>
      </c>
      <c r="I97" s="37"/>
      <c r="J97" s="36">
        <v>85</v>
      </c>
      <c r="K97" s="36"/>
      <c r="L97" s="79"/>
      <c r="M97" s="79"/>
      <c r="N97" s="79"/>
      <c r="O97" s="79"/>
      <c r="P97" s="79"/>
      <c r="Q97" s="79"/>
      <c r="R97" s="79"/>
      <c r="S97" s="79"/>
      <c r="T97" s="79"/>
      <c r="U97" s="36">
        <v>5</v>
      </c>
      <c r="V97" s="37"/>
      <c r="W97" s="37">
        <v>5</v>
      </c>
      <c r="X97" s="37">
        <f t="shared" si="8"/>
        <v>0.66666666666666663</v>
      </c>
      <c r="Y97" s="27">
        <f t="shared" si="9"/>
        <v>10.666666666666666</v>
      </c>
      <c r="Z97" s="35" t="s">
        <v>292</v>
      </c>
      <c r="AA97" s="49" t="s">
        <v>532</v>
      </c>
      <c r="AB97" s="47">
        <f t="shared" si="10"/>
        <v>0</v>
      </c>
      <c r="AC97" s="47">
        <f t="shared" si="11"/>
        <v>0</v>
      </c>
    </row>
    <row r="98" spans="1:29" ht="25.5" x14ac:dyDescent="0.25">
      <c r="A98" s="39">
        <v>1004</v>
      </c>
      <c r="B98" s="40" t="s">
        <v>165</v>
      </c>
      <c r="C98" s="40" t="s">
        <v>512</v>
      </c>
      <c r="D98" s="40" t="s">
        <v>200</v>
      </c>
      <c r="E98" s="40" t="s">
        <v>526</v>
      </c>
      <c r="F98" s="40" t="s">
        <v>517</v>
      </c>
      <c r="G98" s="41">
        <v>6</v>
      </c>
      <c r="H98" s="42">
        <f t="shared" ref="H98:H163" si="16">IF(AND($A98&lt;&gt;1004,$A98&lt;&gt;915,$A98&lt;&gt;410), ROUND(((((($K98+$Q98)*$U98)+(($L98+$R98)*$V98)+(($M98+$S98)*$W98)+(($N98+$T98)*$X98))*$G98)/10*3),2),0)</f>
        <v>0</v>
      </c>
      <c r="I98" s="37"/>
      <c r="J98" s="36"/>
      <c r="K98" s="79"/>
      <c r="L98" s="79"/>
      <c r="M98" s="36"/>
      <c r="N98" s="79"/>
      <c r="O98" s="79"/>
      <c r="P98" s="37">
        <v>85</v>
      </c>
      <c r="Q98" s="79">
        <v>1</v>
      </c>
      <c r="R98" s="79">
        <v>1</v>
      </c>
      <c r="S98" s="79"/>
      <c r="T98" s="79">
        <v>1</v>
      </c>
      <c r="U98" s="36">
        <v>5</v>
      </c>
      <c r="V98" s="37">
        <v>5</v>
      </c>
      <c r="W98" s="36"/>
      <c r="X98" s="37">
        <f t="shared" si="8"/>
        <v>0.66666666666666663</v>
      </c>
      <c r="Y98" s="27">
        <f t="shared" si="9"/>
        <v>10.666666666666666</v>
      </c>
      <c r="Z98" s="35" t="s">
        <v>292</v>
      </c>
      <c r="AA98" s="49" t="s">
        <v>533</v>
      </c>
      <c r="AB98" s="47">
        <f t="shared" si="10"/>
        <v>19.2</v>
      </c>
      <c r="AC98" s="47">
        <f t="shared" si="11"/>
        <v>0</v>
      </c>
    </row>
    <row r="99" spans="1:29" ht="25.5" x14ac:dyDescent="0.25">
      <c r="A99" s="38">
        <v>715</v>
      </c>
      <c r="B99" s="35" t="s">
        <v>165</v>
      </c>
      <c r="C99" s="35" t="s">
        <v>512</v>
      </c>
      <c r="D99" s="35" t="s">
        <v>200</v>
      </c>
      <c r="E99" s="35" t="s">
        <v>526</v>
      </c>
      <c r="F99" s="35" t="s">
        <v>517</v>
      </c>
      <c r="G99" s="36">
        <v>6</v>
      </c>
      <c r="H99" s="28">
        <f t="shared" si="16"/>
        <v>9</v>
      </c>
      <c r="I99" s="37"/>
      <c r="J99" s="36"/>
      <c r="K99" s="36"/>
      <c r="L99" s="79"/>
      <c r="M99" s="36"/>
      <c r="N99" s="79"/>
      <c r="O99" s="79"/>
      <c r="P99" s="37">
        <v>85</v>
      </c>
      <c r="Q99" s="79"/>
      <c r="R99" s="79">
        <v>1</v>
      </c>
      <c r="S99" s="79"/>
      <c r="T99" s="79"/>
      <c r="U99" s="36">
        <v>5</v>
      </c>
      <c r="V99" s="37">
        <v>5</v>
      </c>
      <c r="W99" s="36"/>
      <c r="X99" s="37">
        <f t="shared" si="8"/>
        <v>0.66666666666666663</v>
      </c>
      <c r="Y99" s="27">
        <f t="shared" si="9"/>
        <v>10.666666666666666</v>
      </c>
      <c r="Z99" s="35" t="s">
        <v>292</v>
      </c>
      <c r="AA99" s="49" t="s">
        <v>533</v>
      </c>
      <c r="AB99" s="47">
        <f t="shared" si="10"/>
        <v>0</v>
      </c>
      <c r="AC99" s="47">
        <f t="shared" si="11"/>
        <v>0</v>
      </c>
    </row>
    <row r="100" spans="1:29" ht="25.5" x14ac:dyDescent="0.25">
      <c r="A100" s="38">
        <v>715</v>
      </c>
      <c r="B100" s="35" t="s">
        <v>165</v>
      </c>
      <c r="C100" s="35" t="s">
        <v>512</v>
      </c>
      <c r="D100" s="35" t="s">
        <v>200</v>
      </c>
      <c r="E100" s="35" t="s">
        <v>527</v>
      </c>
      <c r="F100" s="35" t="s">
        <v>518</v>
      </c>
      <c r="G100" s="36">
        <v>6</v>
      </c>
      <c r="H100" s="28">
        <f t="shared" si="16"/>
        <v>24.75</v>
      </c>
      <c r="I100" s="37"/>
      <c r="J100" s="37"/>
      <c r="K100" s="79"/>
      <c r="L100" s="79"/>
      <c r="M100" s="79"/>
      <c r="N100" s="79"/>
      <c r="O100" s="79"/>
      <c r="P100" s="36">
        <v>85</v>
      </c>
      <c r="Q100" s="36">
        <v>1</v>
      </c>
      <c r="R100" s="79"/>
      <c r="S100" s="36">
        <v>2</v>
      </c>
      <c r="T100" s="79"/>
      <c r="U100" s="36">
        <v>6.25</v>
      </c>
      <c r="V100" s="37"/>
      <c r="W100" s="36">
        <v>3.75</v>
      </c>
      <c r="X100" s="37">
        <f t="shared" si="8"/>
        <v>0.66666666666666663</v>
      </c>
      <c r="Y100" s="27">
        <f t="shared" si="9"/>
        <v>10.666666666666666</v>
      </c>
      <c r="Z100" s="35" t="s">
        <v>292</v>
      </c>
      <c r="AA100" s="49" t="s">
        <v>533</v>
      </c>
      <c r="AB100" s="47">
        <f t="shared" si="10"/>
        <v>0</v>
      </c>
      <c r="AC100" s="47">
        <f t="shared" si="11"/>
        <v>0</v>
      </c>
    </row>
    <row r="101" spans="1:29" ht="25.5" x14ac:dyDescent="0.25">
      <c r="A101" s="39">
        <v>1004</v>
      </c>
      <c r="B101" s="40" t="s">
        <v>165</v>
      </c>
      <c r="C101" s="40" t="s">
        <v>512</v>
      </c>
      <c r="D101" s="40" t="s">
        <v>200</v>
      </c>
      <c r="E101" s="40" t="s">
        <v>527</v>
      </c>
      <c r="F101" s="40" t="s">
        <v>518</v>
      </c>
      <c r="G101" s="41">
        <v>6</v>
      </c>
      <c r="H101" s="42">
        <f t="shared" si="16"/>
        <v>0</v>
      </c>
      <c r="I101" s="37"/>
      <c r="J101" s="37"/>
      <c r="K101" s="79"/>
      <c r="L101" s="79"/>
      <c r="M101" s="79"/>
      <c r="N101" s="79"/>
      <c r="O101" s="79"/>
      <c r="P101" s="36">
        <v>85</v>
      </c>
      <c r="Q101" s="79"/>
      <c r="R101" s="79"/>
      <c r="S101" s="36">
        <v>1</v>
      </c>
      <c r="T101" s="79">
        <v>1</v>
      </c>
      <c r="U101" s="36">
        <v>6.25</v>
      </c>
      <c r="V101" s="37"/>
      <c r="W101" s="36">
        <v>3.75</v>
      </c>
      <c r="X101" s="37">
        <f t="shared" si="8"/>
        <v>0.66666666666666663</v>
      </c>
      <c r="Y101" s="27">
        <f t="shared" si="9"/>
        <v>10.666666666666666</v>
      </c>
      <c r="Z101" s="35" t="s">
        <v>292</v>
      </c>
      <c r="AA101" s="49" t="s">
        <v>533</v>
      </c>
      <c r="AB101" s="47">
        <f t="shared" si="10"/>
        <v>7.95</v>
      </c>
      <c r="AC101" s="47">
        <f t="shared" si="11"/>
        <v>0</v>
      </c>
    </row>
    <row r="102" spans="1:29" ht="25.5" x14ac:dyDescent="0.25">
      <c r="A102" s="38">
        <v>715</v>
      </c>
      <c r="B102" s="35" t="s">
        <v>165</v>
      </c>
      <c r="C102" s="35" t="s">
        <v>512</v>
      </c>
      <c r="D102" s="35" t="s">
        <v>200</v>
      </c>
      <c r="E102" s="35" t="s">
        <v>528</v>
      </c>
      <c r="F102" s="35" t="s">
        <v>519</v>
      </c>
      <c r="G102" s="36">
        <v>6</v>
      </c>
      <c r="H102" s="28">
        <f t="shared" si="16"/>
        <v>18</v>
      </c>
      <c r="I102" s="37"/>
      <c r="J102" s="36"/>
      <c r="K102" s="36"/>
      <c r="L102" s="79"/>
      <c r="M102" s="79"/>
      <c r="N102" s="79"/>
      <c r="O102" s="79"/>
      <c r="P102" s="37">
        <v>85</v>
      </c>
      <c r="Q102" s="79">
        <v>1</v>
      </c>
      <c r="R102" s="79"/>
      <c r="S102" s="79">
        <v>1</v>
      </c>
      <c r="T102" s="79"/>
      <c r="U102" s="36">
        <v>5</v>
      </c>
      <c r="V102" s="37"/>
      <c r="W102" s="37">
        <v>5</v>
      </c>
      <c r="X102" s="37">
        <f t="shared" si="8"/>
        <v>0.66666666666666663</v>
      </c>
      <c r="Y102" s="27">
        <f t="shared" ref="Y102" si="17">SUM(U102:X102)</f>
        <v>10.666666666666666</v>
      </c>
      <c r="Z102" s="35" t="s">
        <v>292</v>
      </c>
      <c r="AA102" s="49" t="s">
        <v>533</v>
      </c>
      <c r="AB102" s="47">
        <f t="shared" si="10"/>
        <v>0</v>
      </c>
      <c r="AC102" s="47">
        <f t="shared" si="11"/>
        <v>0</v>
      </c>
    </row>
    <row r="103" spans="1:29" ht="25.5" x14ac:dyDescent="0.25">
      <c r="A103" s="39">
        <v>1004</v>
      </c>
      <c r="B103" s="40" t="s">
        <v>165</v>
      </c>
      <c r="C103" s="40" t="s">
        <v>512</v>
      </c>
      <c r="D103" s="40" t="s">
        <v>200</v>
      </c>
      <c r="E103" s="40" t="s">
        <v>528</v>
      </c>
      <c r="F103" s="40" t="s">
        <v>519</v>
      </c>
      <c r="G103" s="41">
        <v>6</v>
      </c>
      <c r="H103" s="42">
        <f t="shared" si="16"/>
        <v>0</v>
      </c>
      <c r="I103" s="37"/>
      <c r="J103" s="36"/>
      <c r="K103" s="36"/>
      <c r="L103" s="79"/>
      <c r="M103" s="79"/>
      <c r="N103" s="79"/>
      <c r="O103" s="79"/>
      <c r="P103" s="37">
        <v>85</v>
      </c>
      <c r="Q103" s="79"/>
      <c r="R103" s="79"/>
      <c r="S103" s="79"/>
      <c r="T103" s="79">
        <v>1</v>
      </c>
      <c r="U103" s="36">
        <v>5</v>
      </c>
      <c r="V103" s="37"/>
      <c r="W103" s="37">
        <v>5</v>
      </c>
      <c r="X103" s="37">
        <f t="shared" si="8"/>
        <v>0.66666666666666663</v>
      </c>
      <c r="Y103" s="27">
        <f t="shared" si="9"/>
        <v>10.666666666666666</v>
      </c>
      <c r="Z103" s="35" t="s">
        <v>292</v>
      </c>
      <c r="AA103" s="49" t="s">
        <v>533</v>
      </c>
      <c r="AB103" s="47">
        <f t="shared" si="10"/>
        <v>1.2</v>
      </c>
      <c r="AC103" s="47">
        <f t="shared" si="11"/>
        <v>0</v>
      </c>
    </row>
    <row r="104" spans="1:29" ht="25.5" x14ac:dyDescent="0.25">
      <c r="A104" s="39">
        <v>1004</v>
      </c>
      <c r="B104" s="40" t="s">
        <v>165</v>
      </c>
      <c r="C104" s="40" t="s">
        <v>512</v>
      </c>
      <c r="D104" s="40" t="s">
        <v>200</v>
      </c>
      <c r="E104" s="40" t="s">
        <v>529</v>
      </c>
      <c r="F104" s="40" t="s">
        <v>520</v>
      </c>
      <c r="G104" s="41">
        <v>6</v>
      </c>
      <c r="H104" s="42">
        <f t="shared" si="16"/>
        <v>0</v>
      </c>
      <c r="I104" s="37"/>
      <c r="J104" s="37"/>
      <c r="K104" s="79"/>
      <c r="L104" s="79"/>
      <c r="M104" s="79"/>
      <c r="N104" s="79"/>
      <c r="O104" s="79"/>
      <c r="P104" s="36">
        <v>85</v>
      </c>
      <c r="Q104" s="36">
        <v>1</v>
      </c>
      <c r="R104" s="79">
        <v>2</v>
      </c>
      <c r="S104" s="36"/>
      <c r="T104" s="79">
        <v>1</v>
      </c>
      <c r="U104" s="36">
        <v>7.5</v>
      </c>
      <c r="V104" s="37">
        <v>2.5</v>
      </c>
      <c r="W104" s="36"/>
      <c r="X104" s="37">
        <f t="shared" si="8"/>
        <v>0.66666666666666663</v>
      </c>
      <c r="Y104" s="27">
        <f t="shared" si="9"/>
        <v>10.666666666666666</v>
      </c>
      <c r="Z104" s="35" t="s">
        <v>292</v>
      </c>
      <c r="AA104" s="49" t="s">
        <v>533</v>
      </c>
      <c r="AB104" s="47">
        <f t="shared" si="10"/>
        <v>23.7</v>
      </c>
      <c r="AC104" s="47">
        <f t="shared" si="11"/>
        <v>0</v>
      </c>
    </row>
    <row r="105" spans="1:29" ht="25.5" x14ac:dyDescent="0.25">
      <c r="A105" s="38">
        <v>715</v>
      </c>
      <c r="B105" s="35" t="s">
        <v>165</v>
      </c>
      <c r="C105" s="35" t="s">
        <v>512</v>
      </c>
      <c r="D105" s="35" t="s">
        <v>200</v>
      </c>
      <c r="E105" s="35" t="s">
        <v>529</v>
      </c>
      <c r="F105" s="35" t="s">
        <v>520</v>
      </c>
      <c r="G105" s="36">
        <v>6</v>
      </c>
      <c r="H105" s="28">
        <f t="shared" si="16"/>
        <v>0</v>
      </c>
      <c r="I105" s="37"/>
      <c r="J105" s="37"/>
      <c r="K105" s="79"/>
      <c r="L105" s="79"/>
      <c r="M105" s="79"/>
      <c r="N105" s="79"/>
      <c r="O105" s="79"/>
      <c r="P105" s="36">
        <v>85</v>
      </c>
      <c r="Q105" s="36"/>
      <c r="R105" s="79"/>
      <c r="S105" s="36"/>
      <c r="T105" s="79"/>
      <c r="U105" s="36">
        <v>7.5</v>
      </c>
      <c r="V105" s="37">
        <v>2.5</v>
      </c>
      <c r="W105" s="36"/>
      <c r="X105" s="37">
        <f t="shared" si="8"/>
        <v>0.66666666666666663</v>
      </c>
      <c r="Y105" s="27">
        <f t="shared" ref="Y105:Y106" si="18">SUM(U105:X105)</f>
        <v>10.666666666666666</v>
      </c>
      <c r="Z105" s="35" t="s">
        <v>292</v>
      </c>
      <c r="AA105" s="49" t="s">
        <v>533</v>
      </c>
      <c r="AB105" s="47">
        <f t="shared" si="10"/>
        <v>0</v>
      </c>
      <c r="AC105" s="47">
        <f t="shared" si="11"/>
        <v>0</v>
      </c>
    </row>
    <row r="106" spans="1:29" ht="25.5" x14ac:dyDescent="0.25">
      <c r="A106" s="38">
        <v>723</v>
      </c>
      <c r="B106" s="35" t="s">
        <v>165</v>
      </c>
      <c r="C106" s="35" t="s">
        <v>512</v>
      </c>
      <c r="D106" s="35" t="s">
        <v>200</v>
      </c>
      <c r="E106" s="35" t="s">
        <v>530</v>
      </c>
      <c r="F106" s="35" t="s">
        <v>521</v>
      </c>
      <c r="G106" s="36">
        <v>6</v>
      </c>
      <c r="H106" s="28">
        <f t="shared" si="16"/>
        <v>36</v>
      </c>
      <c r="I106" s="37"/>
      <c r="J106" s="37"/>
      <c r="K106" s="79"/>
      <c r="L106" s="79"/>
      <c r="M106" s="79"/>
      <c r="N106" s="79"/>
      <c r="O106" s="79"/>
      <c r="P106" s="36">
        <v>85</v>
      </c>
      <c r="Q106" s="36">
        <v>1</v>
      </c>
      <c r="R106" s="79"/>
      <c r="S106" s="79">
        <v>3</v>
      </c>
      <c r="T106" s="79"/>
      <c r="U106" s="36">
        <v>5</v>
      </c>
      <c r="V106" s="37"/>
      <c r="W106" s="37">
        <v>5</v>
      </c>
      <c r="X106" s="37">
        <f t="shared" si="8"/>
        <v>0.66666666666666663</v>
      </c>
      <c r="Y106" s="27">
        <f t="shared" si="18"/>
        <v>10.666666666666666</v>
      </c>
      <c r="Z106" s="35" t="s">
        <v>292</v>
      </c>
      <c r="AA106" s="49" t="s">
        <v>533</v>
      </c>
      <c r="AB106" s="47">
        <f t="shared" si="10"/>
        <v>0</v>
      </c>
      <c r="AC106" s="47">
        <f t="shared" si="11"/>
        <v>0</v>
      </c>
    </row>
    <row r="107" spans="1:29" ht="25.5" x14ac:dyDescent="0.25">
      <c r="A107" s="39">
        <v>1004</v>
      </c>
      <c r="B107" s="40" t="s">
        <v>165</v>
      </c>
      <c r="C107" s="40" t="s">
        <v>512</v>
      </c>
      <c r="D107" s="40" t="s">
        <v>200</v>
      </c>
      <c r="E107" s="40" t="s">
        <v>530</v>
      </c>
      <c r="F107" s="40" t="s">
        <v>521</v>
      </c>
      <c r="G107" s="41">
        <v>6</v>
      </c>
      <c r="H107" s="42">
        <f t="shared" si="16"/>
        <v>0</v>
      </c>
      <c r="I107" s="37"/>
      <c r="J107" s="37"/>
      <c r="K107" s="79"/>
      <c r="L107" s="79"/>
      <c r="M107" s="79"/>
      <c r="N107" s="79"/>
      <c r="O107" s="79"/>
      <c r="P107" s="36">
        <v>85</v>
      </c>
      <c r="Q107" s="36"/>
      <c r="R107" s="79"/>
      <c r="S107" s="79"/>
      <c r="T107" s="79">
        <v>1</v>
      </c>
      <c r="U107" s="36">
        <v>5</v>
      </c>
      <c r="V107" s="37"/>
      <c r="W107" s="37">
        <v>5</v>
      </c>
      <c r="X107" s="37">
        <f t="shared" si="8"/>
        <v>0.66666666666666663</v>
      </c>
      <c r="Y107" s="27">
        <f t="shared" si="9"/>
        <v>10.666666666666666</v>
      </c>
      <c r="Z107" s="35" t="s">
        <v>292</v>
      </c>
      <c r="AA107" s="49" t="s">
        <v>533</v>
      </c>
      <c r="AB107" s="47">
        <f t="shared" si="10"/>
        <v>1.2</v>
      </c>
      <c r="AC107" s="47">
        <f t="shared" si="11"/>
        <v>0</v>
      </c>
    </row>
    <row r="108" spans="1:29" ht="13.5" x14ac:dyDescent="0.25">
      <c r="A108" s="39">
        <v>1004</v>
      </c>
      <c r="B108" s="40" t="s">
        <v>165</v>
      </c>
      <c r="C108" s="40" t="s">
        <v>291</v>
      </c>
      <c r="D108" s="40" t="s">
        <v>200</v>
      </c>
      <c r="E108" s="40" t="s">
        <v>293</v>
      </c>
      <c r="F108" s="40" t="s">
        <v>294</v>
      </c>
      <c r="G108" s="41">
        <v>6</v>
      </c>
      <c r="H108" s="42">
        <f t="shared" si="16"/>
        <v>0</v>
      </c>
      <c r="I108" s="37"/>
      <c r="J108" s="36">
        <v>75</v>
      </c>
      <c r="K108" s="36">
        <v>1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6">
        <v>10</v>
      </c>
      <c r="V108" s="37"/>
      <c r="W108" s="37"/>
      <c r="X108" s="37"/>
      <c r="Y108" s="27">
        <f t="shared" si="6"/>
        <v>10</v>
      </c>
      <c r="Z108" s="35" t="s">
        <v>292</v>
      </c>
      <c r="AA108" s="46"/>
      <c r="AB108" s="47">
        <f t="shared" si="10"/>
        <v>18</v>
      </c>
      <c r="AC108" s="47">
        <f t="shared" si="11"/>
        <v>0</v>
      </c>
    </row>
    <row r="109" spans="1:29" ht="13.5" x14ac:dyDescent="0.25">
      <c r="A109" s="39">
        <v>1004</v>
      </c>
      <c r="B109" s="40" t="s">
        <v>165</v>
      </c>
      <c r="C109" s="40" t="s">
        <v>291</v>
      </c>
      <c r="D109" s="40" t="s">
        <v>200</v>
      </c>
      <c r="E109" s="40" t="s">
        <v>295</v>
      </c>
      <c r="F109" s="40" t="s">
        <v>296</v>
      </c>
      <c r="G109" s="41">
        <v>6</v>
      </c>
      <c r="H109" s="42">
        <f t="shared" si="16"/>
        <v>0</v>
      </c>
      <c r="I109" s="37"/>
      <c r="J109" s="37"/>
      <c r="K109" s="37"/>
      <c r="L109" s="37"/>
      <c r="M109" s="37"/>
      <c r="N109" s="37"/>
      <c r="O109" s="37"/>
      <c r="P109" s="36">
        <v>79</v>
      </c>
      <c r="Q109" s="36">
        <v>1</v>
      </c>
      <c r="R109" s="37"/>
      <c r="S109" s="36">
        <v>1</v>
      </c>
      <c r="T109" s="37"/>
      <c r="U109" s="36">
        <v>7.5</v>
      </c>
      <c r="V109" s="37"/>
      <c r="W109" s="36">
        <v>2.5</v>
      </c>
      <c r="X109" s="37"/>
      <c r="Y109" s="27">
        <f t="shared" si="6"/>
        <v>10</v>
      </c>
      <c r="Z109" s="35" t="s">
        <v>292</v>
      </c>
      <c r="AA109" s="46"/>
      <c r="AB109" s="47">
        <f t="shared" si="10"/>
        <v>18</v>
      </c>
      <c r="AC109" s="47">
        <f t="shared" si="11"/>
        <v>0</v>
      </c>
    </row>
    <row r="110" spans="1:29" ht="13.5" x14ac:dyDescent="0.25">
      <c r="A110" s="38">
        <v>749</v>
      </c>
      <c r="B110" s="35" t="s">
        <v>165</v>
      </c>
      <c r="C110" s="35" t="s">
        <v>291</v>
      </c>
      <c r="D110" s="35" t="s">
        <v>200</v>
      </c>
      <c r="E110" s="35" t="s">
        <v>297</v>
      </c>
      <c r="F110" s="35" t="s">
        <v>187</v>
      </c>
      <c r="G110" s="36">
        <v>6</v>
      </c>
      <c r="H110" s="28">
        <f t="shared" si="16"/>
        <v>36</v>
      </c>
      <c r="I110" s="37"/>
      <c r="J110" s="37"/>
      <c r="K110" s="37"/>
      <c r="L110" s="37"/>
      <c r="M110" s="37"/>
      <c r="N110" s="37"/>
      <c r="O110" s="37"/>
      <c r="P110" s="36">
        <v>83</v>
      </c>
      <c r="Q110" s="36">
        <v>1</v>
      </c>
      <c r="R110" s="37"/>
      <c r="S110" s="36">
        <v>3</v>
      </c>
      <c r="T110" s="37"/>
      <c r="U110" s="36">
        <v>5</v>
      </c>
      <c r="V110" s="37"/>
      <c r="W110" s="36">
        <v>5</v>
      </c>
      <c r="X110" s="37"/>
      <c r="Y110" s="27">
        <f t="shared" si="6"/>
        <v>10</v>
      </c>
      <c r="Z110" s="35" t="s">
        <v>292</v>
      </c>
      <c r="AA110" s="46"/>
      <c r="AB110" s="47">
        <f t="shared" si="10"/>
        <v>0</v>
      </c>
      <c r="AC110" s="47">
        <f t="shared" si="11"/>
        <v>0</v>
      </c>
    </row>
    <row r="111" spans="1:29" ht="13.5" x14ac:dyDescent="0.25">
      <c r="A111" s="38">
        <v>715</v>
      </c>
      <c r="B111" s="35" t="s">
        <v>165</v>
      </c>
      <c r="C111" s="35" t="s">
        <v>291</v>
      </c>
      <c r="D111" s="35" t="s">
        <v>200</v>
      </c>
      <c r="E111" s="35" t="s">
        <v>298</v>
      </c>
      <c r="F111" s="35" t="s">
        <v>299</v>
      </c>
      <c r="G111" s="36">
        <v>6</v>
      </c>
      <c r="H111" s="28">
        <f t="shared" si="16"/>
        <v>18</v>
      </c>
      <c r="I111" s="37"/>
      <c r="J111" s="36">
        <v>78</v>
      </c>
      <c r="K111" s="36">
        <v>1</v>
      </c>
      <c r="L111" s="37"/>
      <c r="M111" s="36">
        <v>1</v>
      </c>
      <c r="N111" s="37"/>
      <c r="O111" s="37"/>
      <c r="P111" s="37"/>
      <c r="Q111" s="37"/>
      <c r="R111" s="37"/>
      <c r="S111" s="37"/>
      <c r="T111" s="37"/>
      <c r="U111" s="36">
        <v>5</v>
      </c>
      <c r="V111" s="37"/>
      <c r="W111" s="36">
        <v>5</v>
      </c>
      <c r="X111" s="37"/>
      <c r="Y111" s="27">
        <f t="shared" si="6"/>
        <v>10</v>
      </c>
      <c r="Z111" s="35" t="s">
        <v>292</v>
      </c>
      <c r="AA111" s="46"/>
      <c r="AB111" s="47">
        <f t="shared" si="10"/>
        <v>0</v>
      </c>
      <c r="AC111" s="47">
        <f t="shared" si="11"/>
        <v>0</v>
      </c>
    </row>
    <row r="112" spans="1:29" ht="13.5" x14ac:dyDescent="0.25">
      <c r="A112" s="39">
        <v>1004</v>
      </c>
      <c r="B112" s="40" t="s">
        <v>165</v>
      </c>
      <c r="C112" s="40" t="s">
        <v>291</v>
      </c>
      <c r="D112" s="40" t="s">
        <v>200</v>
      </c>
      <c r="E112" s="40" t="s">
        <v>298</v>
      </c>
      <c r="F112" s="40" t="s">
        <v>299</v>
      </c>
      <c r="G112" s="41">
        <v>6</v>
      </c>
      <c r="H112" s="42">
        <f t="shared" si="16"/>
        <v>0</v>
      </c>
      <c r="I112" s="37"/>
      <c r="J112" s="36">
        <v>78</v>
      </c>
      <c r="K112" s="36">
        <v>1</v>
      </c>
      <c r="L112" s="37"/>
      <c r="M112" s="36">
        <v>1</v>
      </c>
      <c r="N112" s="37"/>
      <c r="O112" s="37"/>
      <c r="P112" s="37"/>
      <c r="Q112" s="37"/>
      <c r="R112" s="37"/>
      <c r="S112" s="37"/>
      <c r="T112" s="37"/>
      <c r="U112" s="36">
        <v>5</v>
      </c>
      <c r="V112" s="37"/>
      <c r="W112" s="36">
        <v>5</v>
      </c>
      <c r="X112" s="37"/>
      <c r="Y112" s="27">
        <f t="shared" si="6"/>
        <v>10</v>
      </c>
      <c r="Z112" s="35" t="s">
        <v>292</v>
      </c>
      <c r="AA112" s="46"/>
      <c r="AB112" s="47">
        <f t="shared" si="10"/>
        <v>18</v>
      </c>
      <c r="AC112" s="47">
        <f t="shared" si="11"/>
        <v>0</v>
      </c>
    </row>
    <row r="113" spans="1:29" ht="13.5" x14ac:dyDescent="0.25">
      <c r="A113" s="39">
        <v>1004</v>
      </c>
      <c r="B113" s="40" t="s">
        <v>165</v>
      </c>
      <c r="C113" s="40" t="s">
        <v>291</v>
      </c>
      <c r="D113" s="40" t="s">
        <v>200</v>
      </c>
      <c r="E113" s="40" t="s">
        <v>300</v>
      </c>
      <c r="F113" s="40" t="s">
        <v>301</v>
      </c>
      <c r="G113" s="41">
        <v>6</v>
      </c>
      <c r="H113" s="42">
        <f t="shared" si="16"/>
        <v>0</v>
      </c>
      <c r="I113" s="37"/>
      <c r="J113" s="36">
        <v>101</v>
      </c>
      <c r="K113" s="36">
        <v>0.5</v>
      </c>
      <c r="L113" s="37"/>
      <c r="M113" s="36">
        <v>0.5</v>
      </c>
      <c r="N113" s="37"/>
      <c r="O113" s="37"/>
      <c r="P113" s="37"/>
      <c r="Q113" s="37"/>
      <c r="R113" s="37"/>
      <c r="S113" s="37"/>
      <c r="T113" s="37"/>
      <c r="U113" s="36">
        <v>5</v>
      </c>
      <c r="V113" s="37"/>
      <c r="W113" s="36">
        <v>5</v>
      </c>
      <c r="X113" s="37"/>
      <c r="Y113" s="27">
        <f t="shared" si="6"/>
        <v>10</v>
      </c>
      <c r="Z113" s="35" t="s">
        <v>292</v>
      </c>
      <c r="AA113" s="46"/>
      <c r="AB113" s="47">
        <f t="shared" si="10"/>
        <v>9</v>
      </c>
      <c r="AC113" s="47">
        <f t="shared" si="11"/>
        <v>0</v>
      </c>
    </row>
    <row r="114" spans="1:29" ht="13.5" x14ac:dyDescent="0.25">
      <c r="A114" s="38">
        <v>715</v>
      </c>
      <c r="B114" s="35" t="s">
        <v>165</v>
      </c>
      <c r="C114" s="35" t="s">
        <v>291</v>
      </c>
      <c r="D114" s="35" t="s">
        <v>200</v>
      </c>
      <c r="E114" s="35" t="s">
        <v>300</v>
      </c>
      <c r="F114" s="35" t="s">
        <v>301</v>
      </c>
      <c r="G114" s="36">
        <v>6</v>
      </c>
      <c r="H114" s="28">
        <f t="shared" si="16"/>
        <v>9</v>
      </c>
      <c r="I114" s="37"/>
      <c r="J114" s="36">
        <v>101</v>
      </c>
      <c r="K114" s="36">
        <v>0.5</v>
      </c>
      <c r="L114" s="37"/>
      <c r="M114" s="36">
        <v>0.5</v>
      </c>
      <c r="N114" s="37"/>
      <c r="O114" s="37"/>
      <c r="P114" s="37"/>
      <c r="Q114" s="37"/>
      <c r="R114" s="37"/>
      <c r="S114" s="37"/>
      <c r="T114" s="37"/>
      <c r="U114" s="36">
        <v>5</v>
      </c>
      <c r="V114" s="37"/>
      <c r="W114" s="36">
        <v>5</v>
      </c>
      <c r="X114" s="37"/>
      <c r="Y114" s="27">
        <f t="shared" ref="Y114" si="19">SUM(U114:X114)</f>
        <v>10</v>
      </c>
      <c r="Z114" s="35" t="s">
        <v>292</v>
      </c>
      <c r="AA114" s="46"/>
      <c r="AB114" s="47">
        <f t="shared" si="10"/>
        <v>0</v>
      </c>
      <c r="AC114" s="47">
        <f t="shared" si="11"/>
        <v>0</v>
      </c>
    </row>
    <row r="115" spans="1:29" ht="13.5" x14ac:dyDescent="0.25">
      <c r="A115" s="38">
        <v>715</v>
      </c>
      <c r="B115" s="35" t="s">
        <v>165</v>
      </c>
      <c r="C115" s="35" t="s">
        <v>291</v>
      </c>
      <c r="D115" s="35" t="s">
        <v>200</v>
      </c>
      <c r="E115" s="35" t="s">
        <v>302</v>
      </c>
      <c r="F115" s="35" t="s">
        <v>303</v>
      </c>
      <c r="G115" s="36">
        <v>6</v>
      </c>
      <c r="H115" s="28">
        <f t="shared" si="16"/>
        <v>18</v>
      </c>
      <c r="I115" s="37"/>
      <c r="J115" s="37"/>
      <c r="K115" s="37"/>
      <c r="L115" s="37"/>
      <c r="M115" s="37"/>
      <c r="N115" s="37"/>
      <c r="O115" s="37"/>
      <c r="P115" s="36">
        <v>82</v>
      </c>
      <c r="Q115" s="36">
        <v>1</v>
      </c>
      <c r="R115" s="37"/>
      <c r="S115" s="36">
        <v>1</v>
      </c>
      <c r="T115" s="37"/>
      <c r="U115" s="36">
        <v>7.5</v>
      </c>
      <c r="V115" s="37"/>
      <c r="W115" s="36">
        <v>2.5</v>
      </c>
      <c r="X115" s="37"/>
      <c r="Y115" s="27">
        <f t="shared" si="6"/>
        <v>10</v>
      </c>
      <c r="Z115" s="35" t="s">
        <v>292</v>
      </c>
      <c r="AA115" s="46"/>
      <c r="AB115" s="47">
        <f t="shared" si="10"/>
        <v>0</v>
      </c>
      <c r="AC115" s="47">
        <f t="shared" si="11"/>
        <v>0</v>
      </c>
    </row>
    <row r="116" spans="1:29" ht="13.5" x14ac:dyDescent="0.25">
      <c r="A116" s="38">
        <v>715</v>
      </c>
      <c r="B116" s="35" t="s">
        <v>165</v>
      </c>
      <c r="C116" s="35" t="s">
        <v>291</v>
      </c>
      <c r="D116" s="35" t="s">
        <v>200</v>
      </c>
      <c r="E116" s="35" t="s">
        <v>304</v>
      </c>
      <c r="F116" s="35" t="s">
        <v>305</v>
      </c>
      <c r="G116" s="36">
        <v>6</v>
      </c>
      <c r="H116" s="28">
        <f t="shared" si="16"/>
        <v>27</v>
      </c>
      <c r="I116" s="37"/>
      <c r="J116" s="37"/>
      <c r="K116" s="37"/>
      <c r="L116" s="37"/>
      <c r="M116" s="37"/>
      <c r="N116" s="37"/>
      <c r="O116" s="37"/>
      <c r="P116" s="36">
        <v>88</v>
      </c>
      <c r="Q116" s="36">
        <v>1</v>
      </c>
      <c r="R116" s="37"/>
      <c r="S116" s="36">
        <v>2</v>
      </c>
      <c r="T116" s="37"/>
      <c r="U116" s="36">
        <v>5</v>
      </c>
      <c r="V116" s="37"/>
      <c r="W116" s="36">
        <v>5</v>
      </c>
      <c r="X116" s="37"/>
      <c r="Y116" s="27">
        <f t="shared" si="6"/>
        <v>10</v>
      </c>
      <c r="Z116" s="35" t="s">
        <v>292</v>
      </c>
      <c r="AA116" s="46"/>
      <c r="AB116" s="47">
        <f t="shared" si="10"/>
        <v>0</v>
      </c>
      <c r="AC116" s="47">
        <f t="shared" si="11"/>
        <v>0</v>
      </c>
    </row>
    <row r="117" spans="1:29" ht="13.5" x14ac:dyDescent="0.25">
      <c r="A117" s="39">
        <v>1004</v>
      </c>
      <c r="B117" s="40" t="s">
        <v>165</v>
      </c>
      <c r="C117" s="40" t="s">
        <v>291</v>
      </c>
      <c r="D117" s="40" t="s">
        <v>200</v>
      </c>
      <c r="E117" s="40" t="s">
        <v>306</v>
      </c>
      <c r="F117" s="40" t="s">
        <v>307</v>
      </c>
      <c r="G117" s="41">
        <v>6</v>
      </c>
      <c r="H117" s="42">
        <f t="shared" si="16"/>
        <v>0</v>
      </c>
      <c r="I117" s="37"/>
      <c r="J117" s="36">
        <v>75</v>
      </c>
      <c r="K117" s="36">
        <v>1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6">
        <v>10</v>
      </c>
      <c r="V117" s="37"/>
      <c r="W117" s="37"/>
      <c r="X117" s="37"/>
      <c r="Y117" s="27">
        <f t="shared" si="6"/>
        <v>10</v>
      </c>
      <c r="Z117" s="35" t="s">
        <v>292</v>
      </c>
      <c r="AA117" s="46"/>
      <c r="AB117" s="47">
        <f t="shared" si="10"/>
        <v>18</v>
      </c>
      <c r="AC117" s="47">
        <f t="shared" si="11"/>
        <v>0</v>
      </c>
    </row>
    <row r="118" spans="1:29" ht="13.5" x14ac:dyDescent="0.25">
      <c r="A118" s="38">
        <v>715</v>
      </c>
      <c r="B118" s="35" t="s">
        <v>165</v>
      </c>
      <c r="C118" s="35" t="s">
        <v>291</v>
      </c>
      <c r="D118" s="35" t="s">
        <v>200</v>
      </c>
      <c r="E118" s="35" t="s">
        <v>308</v>
      </c>
      <c r="F118" s="35" t="s">
        <v>309</v>
      </c>
      <c r="G118" s="36">
        <v>6</v>
      </c>
      <c r="H118" s="28">
        <f t="shared" si="16"/>
        <v>24.75</v>
      </c>
      <c r="I118" s="37"/>
      <c r="J118" s="36">
        <v>85</v>
      </c>
      <c r="K118" s="36">
        <v>1</v>
      </c>
      <c r="L118" s="37"/>
      <c r="M118" s="36">
        <v>2</v>
      </c>
      <c r="N118" s="37"/>
      <c r="O118" s="37"/>
      <c r="P118" s="37"/>
      <c r="Q118" s="37"/>
      <c r="R118" s="37"/>
      <c r="S118" s="37"/>
      <c r="T118" s="37"/>
      <c r="U118" s="36">
        <v>6.25</v>
      </c>
      <c r="V118" s="37"/>
      <c r="W118" s="36">
        <v>3.75</v>
      </c>
      <c r="X118" s="37"/>
      <c r="Y118" s="27">
        <f t="shared" si="6"/>
        <v>10</v>
      </c>
      <c r="Z118" s="35" t="s">
        <v>292</v>
      </c>
      <c r="AA118" s="46"/>
      <c r="AB118" s="47">
        <f t="shared" si="10"/>
        <v>0</v>
      </c>
      <c r="AC118" s="47">
        <f t="shared" si="11"/>
        <v>0</v>
      </c>
    </row>
    <row r="119" spans="1:29" ht="13.5" x14ac:dyDescent="0.25">
      <c r="A119" s="39">
        <v>1004</v>
      </c>
      <c r="B119" s="40" t="s">
        <v>165</v>
      </c>
      <c r="C119" s="40" t="s">
        <v>291</v>
      </c>
      <c r="D119" s="40" t="s">
        <v>200</v>
      </c>
      <c r="E119" s="40" t="s">
        <v>310</v>
      </c>
      <c r="F119" s="40" t="s">
        <v>311</v>
      </c>
      <c r="G119" s="41">
        <v>6</v>
      </c>
      <c r="H119" s="42">
        <f t="shared" si="16"/>
        <v>0</v>
      </c>
      <c r="I119" s="37"/>
      <c r="J119" s="37"/>
      <c r="K119" s="37"/>
      <c r="L119" s="37"/>
      <c r="M119" s="37"/>
      <c r="N119" s="37"/>
      <c r="O119" s="37"/>
      <c r="P119" s="36">
        <v>82</v>
      </c>
      <c r="Q119" s="36">
        <v>1</v>
      </c>
      <c r="R119" s="37"/>
      <c r="S119" s="37"/>
      <c r="T119" s="37"/>
      <c r="U119" s="36">
        <v>10</v>
      </c>
      <c r="V119" s="37"/>
      <c r="W119" s="37"/>
      <c r="X119" s="37"/>
      <c r="Y119" s="27">
        <f t="shared" si="6"/>
        <v>10</v>
      </c>
      <c r="Z119" s="35" t="s">
        <v>292</v>
      </c>
      <c r="AA119" s="46"/>
      <c r="AB119" s="47">
        <f t="shared" si="10"/>
        <v>18</v>
      </c>
      <c r="AC119" s="47">
        <f t="shared" si="11"/>
        <v>0</v>
      </c>
    </row>
    <row r="120" spans="1:29" ht="13.5" x14ac:dyDescent="0.25">
      <c r="A120" s="39">
        <v>1004</v>
      </c>
      <c r="B120" s="40" t="s">
        <v>165</v>
      </c>
      <c r="C120" s="40" t="s">
        <v>291</v>
      </c>
      <c r="D120" s="40" t="s">
        <v>200</v>
      </c>
      <c r="E120" s="40" t="s">
        <v>312</v>
      </c>
      <c r="F120" s="40" t="s">
        <v>313</v>
      </c>
      <c r="G120" s="41">
        <v>6</v>
      </c>
      <c r="H120" s="42">
        <f t="shared" si="16"/>
        <v>0</v>
      </c>
      <c r="I120" s="37"/>
      <c r="J120" s="36">
        <v>65</v>
      </c>
      <c r="K120" s="36">
        <v>1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6">
        <v>10</v>
      </c>
      <c r="V120" s="37"/>
      <c r="W120" s="37"/>
      <c r="X120" s="37"/>
      <c r="Y120" s="27">
        <f t="shared" si="6"/>
        <v>10</v>
      </c>
      <c r="Z120" s="35" t="s">
        <v>292</v>
      </c>
      <c r="AA120" s="46"/>
      <c r="AB120" s="47">
        <f t="shared" si="10"/>
        <v>18</v>
      </c>
      <c r="AC120" s="47">
        <f t="shared" si="11"/>
        <v>0</v>
      </c>
    </row>
    <row r="121" spans="1:29" ht="13.5" x14ac:dyDescent="0.25">
      <c r="A121" s="38">
        <v>715</v>
      </c>
      <c r="B121" s="35" t="s">
        <v>165</v>
      </c>
      <c r="C121" s="35" t="s">
        <v>291</v>
      </c>
      <c r="D121" s="35" t="s">
        <v>200</v>
      </c>
      <c r="E121" s="35" t="s">
        <v>314</v>
      </c>
      <c r="F121" s="35" t="s">
        <v>315</v>
      </c>
      <c r="G121" s="36">
        <v>6</v>
      </c>
      <c r="H121" s="28">
        <f t="shared" si="16"/>
        <v>27</v>
      </c>
      <c r="I121" s="36">
        <v>2</v>
      </c>
      <c r="J121" s="36">
        <v>65</v>
      </c>
      <c r="K121" s="36">
        <v>1</v>
      </c>
      <c r="L121" s="37"/>
      <c r="M121" s="36">
        <v>2</v>
      </c>
      <c r="N121" s="37"/>
      <c r="O121" s="37"/>
      <c r="P121" s="37"/>
      <c r="Q121" s="37"/>
      <c r="R121" s="37"/>
      <c r="S121" s="37"/>
      <c r="T121" s="37"/>
      <c r="U121" s="36">
        <v>5</v>
      </c>
      <c r="V121" s="37"/>
      <c r="W121" s="36">
        <v>5</v>
      </c>
      <c r="X121" s="37"/>
      <c r="Y121" s="27">
        <f t="shared" si="6"/>
        <v>10</v>
      </c>
      <c r="Z121" s="35" t="s">
        <v>292</v>
      </c>
      <c r="AA121" s="46"/>
      <c r="AB121" s="47">
        <f t="shared" si="10"/>
        <v>0</v>
      </c>
      <c r="AC121" s="47">
        <f t="shared" si="11"/>
        <v>0</v>
      </c>
    </row>
    <row r="122" spans="1:29" ht="13.5" x14ac:dyDescent="0.25">
      <c r="A122" s="39">
        <v>1004</v>
      </c>
      <c r="B122" s="40" t="s">
        <v>165</v>
      </c>
      <c r="C122" s="40" t="s">
        <v>291</v>
      </c>
      <c r="D122" s="40" t="s">
        <v>200</v>
      </c>
      <c r="E122" s="40" t="s">
        <v>316</v>
      </c>
      <c r="F122" s="40" t="s">
        <v>317</v>
      </c>
      <c r="G122" s="41">
        <v>6</v>
      </c>
      <c r="H122" s="42">
        <f t="shared" si="16"/>
        <v>0</v>
      </c>
      <c r="I122" s="37"/>
      <c r="J122" s="37"/>
      <c r="K122" s="37"/>
      <c r="L122" s="37"/>
      <c r="M122" s="37"/>
      <c r="N122" s="37"/>
      <c r="O122" s="37"/>
      <c r="P122" s="36">
        <v>74</v>
      </c>
      <c r="Q122" s="36">
        <v>1</v>
      </c>
      <c r="R122" s="37"/>
      <c r="S122" s="37"/>
      <c r="T122" s="37"/>
      <c r="U122" s="36">
        <v>10</v>
      </c>
      <c r="V122" s="37"/>
      <c r="W122" s="37"/>
      <c r="X122" s="37"/>
      <c r="Y122" s="27">
        <f t="shared" si="6"/>
        <v>10</v>
      </c>
      <c r="Z122" s="35" t="s">
        <v>292</v>
      </c>
      <c r="AA122" s="46"/>
      <c r="AB122" s="47">
        <f t="shared" si="10"/>
        <v>18</v>
      </c>
      <c r="AC122" s="47">
        <f t="shared" si="11"/>
        <v>0</v>
      </c>
    </row>
    <row r="123" spans="1:29" ht="13.5" x14ac:dyDescent="0.25">
      <c r="A123" s="39">
        <v>1004</v>
      </c>
      <c r="B123" s="40" t="s">
        <v>165</v>
      </c>
      <c r="C123" s="40" t="s">
        <v>291</v>
      </c>
      <c r="D123" s="40" t="s">
        <v>200</v>
      </c>
      <c r="E123" s="40" t="s">
        <v>318</v>
      </c>
      <c r="F123" s="40" t="s">
        <v>319</v>
      </c>
      <c r="G123" s="41">
        <v>6</v>
      </c>
      <c r="H123" s="42">
        <f t="shared" si="16"/>
        <v>0</v>
      </c>
      <c r="I123" s="37"/>
      <c r="J123" s="36">
        <v>63</v>
      </c>
      <c r="K123" s="36">
        <v>1</v>
      </c>
      <c r="L123" s="37"/>
      <c r="M123" s="37">
        <v>1</v>
      </c>
      <c r="N123" s="37"/>
      <c r="O123" s="37"/>
      <c r="P123" s="37"/>
      <c r="Q123" s="37"/>
      <c r="R123" s="37"/>
      <c r="S123" s="37"/>
      <c r="T123" s="37"/>
      <c r="U123" s="36">
        <v>10</v>
      </c>
      <c r="V123" s="37"/>
      <c r="W123" s="37">
        <v>5</v>
      </c>
      <c r="X123" s="37"/>
      <c r="Y123" s="27">
        <f t="shared" si="6"/>
        <v>15</v>
      </c>
      <c r="Z123" s="35" t="s">
        <v>292</v>
      </c>
      <c r="AA123" s="46"/>
      <c r="AB123" s="47">
        <f t="shared" si="10"/>
        <v>27</v>
      </c>
      <c r="AC123" s="47">
        <f t="shared" si="11"/>
        <v>0</v>
      </c>
    </row>
    <row r="124" spans="1:29" ht="13.5" x14ac:dyDescent="0.25">
      <c r="A124" s="38">
        <v>715</v>
      </c>
      <c r="B124" s="35" t="s">
        <v>165</v>
      </c>
      <c r="C124" s="35" t="s">
        <v>291</v>
      </c>
      <c r="D124" s="35" t="s">
        <v>200</v>
      </c>
      <c r="E124" s="35" t="s">
        <v>320</v>
      </c>
      <c r="F124" s="35" t="s">
        <v>321</v>
      </c>
      <c r="G124" s="36">
        <v>6</v>
      </c>
      <c r="H124" s="28">
        <f t="shared" si="16"/>
        <v>27</v>
      </c>
      <c r="I124" s="37"/>
      <c r="J124" s="37"/>
      <c r="K124" s="37"/>
      <c r="L124" s="37"/>
      <c r="M124" s="37"/>
      <c r="N124" s="37"/>
      <c r="O124" s="37"/>
      <c r="P124" s="36">
        <v>68</v>
      </c>
      <c r="Q124" s="36">
        <v>1</v>
      </c>
      <c r="R124" s="37"/>
      <c r="S124" s="36">
        <v>2</v>
      </c>
      <c r="T124" s="37"/>
      <c r="U124" s="36">
        <v>5</v>
      </c>
      <c r="V124" s="37"/>
      <c r="W124" s="36">
        <v>5</v>
      </c>
      <c r="X124" s="37"/>
      <c r="Y124" s="27">
        <f t="shared" si="6"/>
        <v>10</v>
      </c>
      <c r="Z124" s="35" t="s">
        <v>292</v>
      </c>
      <c r="AA124" s="46"/>
      <c r="AB124" s="47">
        <f t="shared" si="10"/>
        <v>0</v>
      </c>
      <c r="AC124" s="47">
        <f t="shared" si="11"/>
        <v>0</v>
      </c>
    </row>
    <row r="125" spans="1:29" ht="13.5" x14ac:dyDescent="0.25">
      <c r="A125" s="38">
        <v>715</v>
      </c>
      <c r="B125" s="35" t="s">
        <v>165</v>
      </c>
      <c r="C125" s="35" t="s">
        <v>291</v>
      </c>
      <c r="D125" s="35" t="s">
        <v>200</v>
      </c>
      <c r="E125" s="35" t="s">
        <v>322</v>
      </c>
      <c r="F125" s="35" t="s">
        <v>323</v>
      </c>
      <c r="G125" s="36">
        <v>6</v>
      </c>
      <c r="H125" s="28">
        <f t="shared" si="16"/>
        <v>13.5</v>
      </c>
      <c r="I125" s="37"/>
      <c r="J125" s="36">
        <v>69</v>
      </c>
      <c r="K125" s="36">
        <v>0.5</v>
      </c>
      <c r="L125" s="37"/>
      <c r="M125" s="36">
        <v>1</v>
      </c>
      <c r="N125" s="37"/>
      <c r="O125" s="37"/>
      <c r="P125" s="37"/>
      <c r="Q125" s="37"/>
      <c r="R125" s="37"/>
      <c r="S125" s="37"/>
      <c r="T125" s="37"/>
      <c r="U125" s="36">
        <v>5</v>
      </c>
      <c r="V125" s="37"/>
      <c r="W125" s="36">
        <v>5</v>
      </c>
      <c r="X125" s="37"/>
      <c r="Y125" s="27">
        <f t="shared" si="6"/>
        <v>10</v>
      </c>
      <c r="Z125" s="35" t="s">
        <v>292</v>
      </c>
      <c r="AA125" s="46"/>
      <c r="AB125" s="47">
        <f t="shared" si="10"/>
        <v>0</v>
      </c>
      <c r="AC125" s="47">
        <f t="shared" si="11"/>
        <v>0</v>
      </c>
    </row>
    <row r="126" spans="1:29" ht="13.5" x14ac:dyDescent="0.25">
      <c r="A126" s="39">
        <v>1004</v>
      </c>
      <c r="B126" s="40" t="s">
        <v>165</v>
      </c>
      <c r="C126" s="40" t="s">
        <v>291</v>
      </c>
      <c r="D126" s="40" t="s">
        <v>200</v>
      </c>
      <c r="E126" s="40" t="s">
        <v>322</v>
      </c>
      <c r="F126" s="40" t="s">
        <v>323</v>
      </c>
      <c r="G126" s="41">
        <v>6</v>
      </c>
      <c r="H126" s="42">
        <f t="shared" si="16"/>
        <v>0</v>
      </c>
      <c r="I126" s="37"/>
      <c r="J126" s="36">
        <v>69</v>
      </c>
      <c r="K126" s="36">
        <v>0.5</v>
      </c>
      <c r="L126" s="37"/>
      <c r="M126" s="36">
        <v>1</v>
      </c>
      <c r="N126" s="37"/>
      <c r="O126" s="37"/>
      <c r="P126" s="37"/>
      <c r="Q126" s="37"/>
      <c r="R126" s="37"/>
      <c r="S126" s="37"/>
      <c r="T126" s="37"/>
      <c r="U126" s="36">
        <v>5</v>
      </c>
      <c r="V126" s="37"/>
      <c r="W126" s="36">
        <v>5</v>
      </c>
      <c r="X126" s="37"/>
      <c r="Y126" s="27">
        <f t="shared" si="6"/>
        <v>10</v>
      </c>
      <c r="Z126" s="35" t="s">
        <v>292</v>
      </c>
      <c r="AA126" s="46"/>
      <c r="AB126" s="47">
        <f t="shared" si="10"/>
        <v>13.5</v>
      </c>
      <c r="AC126" s="47">
        <f t="shared" si="11"/>
        <v>0</v>
      </c>
    </row>
    <row r="127" spans="1:29" ht="13.5" x14ac:dyDescent="0.25">
      <c r="A127" s="39">
        <v>1004</v>
      </c>
      <c r="B127" s="40" t="s">
        <v>165</v>
      </c>
      <c r="C127" s="40" t="s">
        <v>291</v>
      </c>
      <c r="D127" s="40" t="s">
        <v>200</v>
      </c>
      <c r="E127" s="40" t="s">
        <v>324</v>
      </c>
      <c r="F127" s="40" t="s">
        <v>325</v>
      </c>
      <c r="G127" s="41">
        <v>6</v>
      </c>
      <c r="H127" s="42">
        <f t="shared" si="16"/>
        <v>0</v>
      </c>
      <c r="I127" s="37"/>
      <c r="J127" s="36">
        <v>38</v>
      </c>
      <c r="K127" s="36">
        <v>2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6">
        <v>10</v>
      </c>
      <c r="V127" s="37"/>
      <c r="W127" s="37"/>
      <c r="X127" s="37"/>
      <c r="Y127" s="27">
        <f t="shared" si="6"/>
        <v>10</v>
      </c>
      <c r="Z127" s="35" t="s">
        <v>292</v>
      </c>
      <c r="AA127" s="46"/>
      <c r="AB127" s="47">
        <f t="shared" si="10"/>
        <v>36</v>
      </c>
      <c r="AC127" s="47">
        <f t="shared" si="11"/>
        <v>0</v>
      </c>
    </row>
    <row r="128" spans="1:29" ht="13.5" x14ac:dyDescent="0.25">
      <c r="A128" s="38">
        <v>715</v>
      </c>
      <c r="B128" s="35" t="s">
        <v>165</v>
      </c>
      <c r="C128" s="35" t="s">
        <v>291</v>
      </c>
      <c r="D128" s="35" t="s">
        <v>200</v>
      </c>
      <c r="E128" s="35" t="s">
        <v>326</v>
      </c>
      <c r="F128" s="35" t="s">
        <v>327</v>
      </c>
      <c r="G128" s="36">
        <v>6</v>
      </c>
      <c r="H128" s="28">
        <f t="shared" si="16"/>
        <v>27</v>
      </c>
      <c r="I128" s="37"/>
      <c r="J128" s="37"/>
      <c r="K128" s="37"/>
      <c r="L128" s="37"/>
      <c r="M128" s="37"/>
      <c r="N128" s="37"/>
      <c r="O128" s="37"/>
      <c r="P128" s="36">
        <v>63</v>
      </c>
      <c r="Q128" s="36">
        <v>1</v>
      </c>
      <c r="R128" s="37"/>
      <c r="S128" s="36">
        <v>2</v>
      </c>
      <c r="T128" s="37"/>
      <c r="U128" s="36">
        <v>5</v>
      </c>
      <c r="V128" s="37"/>
      <c r="W128" s="36">
        <v>5</v>
      </c>
      <c r="X128" s="37"/>
      <c r="Y128" s="27">
        <f t="shared" si="6"/>
        <v>10</v>
      </c>
      <c r="Z128" s="35" t="s">
        <v>292</v>
      </c>
      <c r="AA128" s="46"/>
      <c r="AB128" s="47">
        <f t="shared" si="10"/>
        <v>0</v>
      </c>
      <c r="AC128" s="47">
        <f t="shared" si="11"/>
        <v>0</v>
      </c>
    </row>
    <row r="129" spans="1:29" ht="13.5" x14ac:dyDescent="0.25">
      <c r="A129" s="39">
        <v>1004</v>
      </c>
      <c r="B129" s="40" t="s">
        <v>165</v>
      </c>
      <c r="C129" s="40" t="s">
        <v>291</v>
      </c>
      <c r="D129" s="40" t="s">
        <v>200</v>
      </c>
      <c r="E129" s="40" t="s">
        <v>328</v>
      </c>
      <c r="F129" s="40" t="s">
        <v>329</v>
      </c>
      <c r="G129" s="41">
        <v>6</v>
      </c>
      <c r="H129" s="42">
        <f t="shared" si="16"/>
        <v>0</v>
      </c>
      <c r="I129" s="37"/>
      <c r="J129" s="37"/>
      <c r="K129" s="37"/>
      <c r="L129" s="37"/>
      <c r="M129" s="37"/>
      <c r="N129" s="37"/>
      <c r="O129" s="36">
        <v>4</v>
      </c>
      <c r="P129" s="36">
        <v>61</v>
      </c>
      <c r="Q129" s="36">
        <v>1</v>
      </c>
      <c r="R129" s="37"/>
      <c r="S129" s="36">
        <v>2</v>
      </c>
      <c r="T129" s="37"/>
      <c r="U129" s="36">
        <v>5</v>
      </c>
      <c r="V129" s="37"/>
      <c r="W129" s="36">
        <v>5</v>
      </c>
      <c r="X129" s="37"/>
      <c r="Y129" s="27">
        <f t="shared" si="6"/>
        <v>10</v>
      </c>
      <c r="Z129" s="35" t="s">
        <v>292</v>
      </c>
      <c r="AA129" s="46"/>
      <c r="AB129" s="47">
        <f t="shared" si="10"/>
        <v>27</v>
      </c>
      <c r="AC129" s="47">
        <f t="shared" si="11"/>
        <v>0</v>
      </c>
    </row>
    <row r="130" spans="1:29" ht="13.5" x14ac:dyDescent="0.25">
      <c r="A130" s="39">
        <v>1004</v>
      </c>
      <c r="B130" s="40" t="s">
        <v>165</v>
      </c>
      <c r="C130" s="40" t="s">
        <v>291</v>
      </c>
      <c r="D130" s="40" t="s">
        <v>200</v>
      </c>
      <c r="E130" s="40" t="s">
        <v>330</v>
      </c>
      <c r="F130" s="40" t="s">
        <v>331</v>
      </c>
      <c r="G130" s="41">
        <v>6</v>
      </c>
      <c r="H130" s="42">
        <f t="shared" si="16"/>
        <v>0</v>
      </c>
      <c r="I130" s="37"/>
      <c r="J130" s="37"/>
      <c r="K130" s="37"/>
      <c r="L130" s="37"/>
      <c r="M130" s="37"/>
      <c r="N130" s="37"/>
      <c r="O130" s="36">
        <v>1</v>
      </c>
      <c r="P130" s="36">
        <v>43</v>
      </c>
      <c r="Q130" s="36">
        <v>1</v>
      </c>
      <c r="R130" s="37"/>
      <c r="S130" s="37"/>
      <c r="T130" s="37"/>
      <c r="U130" s="36">
        <v>10</v>
      </c>
      <c r="V130" s="37"/>
      <c r="W130" s="37"/>
      <c r="X130" s="37"/>
      <c r="Y130" s="27">
        <f t="shared" si="6"/>
        <v>10</v>
      </c>
      <c r="Z130" s="35" t="s">
        <v>292</v>
      </c>
      <c r="AA130" s="46"/>
      <c r="AB130" s="47">
        <f t="shared" si="10"/>
        <v>18</v>
      </c>
      <c r="AC130" s="47">
        <f t="shared" si="11"/>
        <v>0</v>
      </c>
    </row>
    <row r="131" spans="1:29" ht="13.5" x14ac:dyDescent="0.25">
      <c r="A131" s="39">
        <v>1004</v>
      </c>
      <c r="B131" s="40" t="s">
        <v>165</v>
      </c>
      <c r="C131" s="40" t="s">
        <v>291</v>
      </c>
      <c r="D131" s="40" t="s">
        <v>200</v>
      </c>
      <c r="E131" s="40" t="s">
        <v>332</v>
      </c>
      <c r="F131" s="40" t="s">
        <v>333</v>
      </c>
      <c r="G131" s="41">
        <v>6</v>
      </c>
      <c r="H131" s="42">
        <f t="shared" si="16"/>
        <v>0</v>
      </c>
      <c r="I131" s="37"/>
      <c r="J131" s="36">
        <v>49</v>
      </c>
      <c r="K131" s="37"/>
      <c r="L131" s="37"/>
      <c r="M131" s="36">
        <v>1</v>
      </c>
      <c r="N131" s="37"/>
      <c r="O131" s="37"/>
      <c r="P131" s="37"/>
      <c r="Q131" s="37"/>
      <c r="R131" s="37"/>
      <c r="S131" s="37"/>
      <c r="T131" s="37"/>
      <c r="U131" s="36">
        <v>5</v>
      </c>
      <c r="V131" s="37"/>
      <c r="W131" s="36">
        <v>5</v>
      </c>
      <c r="X131" s="37"/>
      <c r="Y131" s="27">
        <f t="shared" si="6"/>
        <v>10</v>
      </c>
      <c r="Z131" s="35" t="s">
        <v>292</v>
      </c>
      <c r="AA131" s="46"/>
      <c r="AB131" s="47">
        <f t="shared" si="10"/>
        <v>9</v>
      </c>
      <c r="AC131" s="47">
        <f t="shared" si="11"/>
        <v>0</v>
      </c>
    </row>
    <row r="132" spans="1:29" ht="13.5" x14ac:dyDescent="0.25">
      <c r="A132" s="38">
        <v>715</v>
      </c>
      <c r="B132" s="35" t="s">
        <v>165</v>
      </c>
      <c r="C132" s="35" t="s">
        <v>291</v>
      </c>
      <c r="D132" s="35" t="s">
        <v>200</v>
      </c>
      <c r="E132" s="35" t="s">
        <v>332</v>
      </c>
      <c r="F132" s="35" t="s">
        <v>333</v>
      </c>
      <c r="G132" s="36">
        <v>6</v>
      </c>
      <c r="H132" s="28">
        <f t="shared" si="16"/>
        <v>18</v>
      </c>
      <c r="I132" s="37"/>
      <c r="J132" s="36">
        <v>49</v>
      </c>
      <c r="K132" s="36">
        <v>1</v>
      </c>
      <c r="L132" s="37"/>
      <c r="M132" s="36">
        <v>1</v>
      </c>
      <c r="N132" s="37"/>
      <c r="O132" s="37"/>
      <c r="P132" s="37"/>
      <c r="Q132" s="37"/>
      <c r="R132" s="37"/>
      <c r="S132" s="37"/>
      <c r="T132" s="37"/>
      <c r="U132" s="36">
        <v>5</v>
      </c>
      <c r="V132" s="37"/>
      <c r="W132" s="36">
        <v>5</v>
      </c>
      <c r="X132" s="37"/>
      <c r="Y132" s="27">
        <f t="shared" si="6"/>
        <v>10</v>
      </c>
      <c r="Z132" s="35" t="s">
        <v>292</v>
      </c>
      <c r="AA132" s="46"/>
      <c r="AB132" s="47">
        <f t="shared" si="10"/>
        <v>0</v>
      </c>
      <c r="AC132" s="47">
        <f t="shared" si="11"/>
        <v>0</v>
      </c>
    </row>
    <row r="133" spans="1:29" ht="13.5" x14ac:dyDescent="0.25">
      <c r="A133" s="38">
        <v>715</v>
      </c>
      <c r="B133" s="35" t="s">
        <v>165</v>
      </c>
      <c r="C133" s="35" t="s">
        <v>291</v>
      </c>
      <c r="D133" s="35" t="s">
        <v>200</v>
      </c>
      <c r="E133" s="35" t="s">
        <v>334</v>
      </c>
      <c r="F133" s="35" t="s">
        <v>335</v>
      </c>
      <c r="G133" s="36">
        <v>6</v>
      </c>
      <c r="H133" s="28">
        <f t="shared" si="16"/>
        <v>27</v>
      </c>
      <c r="I133" s="37"/>
      <c r="J133" s="36">
        <v>76</v>
      </c>
      <c r="K133" s="36">
        <v>1</v>
      </c>
      <c r="L133" s="37"/>
      <c r="M133" s="36">
        <v>2</v>
      </c>
      <c r="N133" s="37"/>
      <c r="O133" s="37"/>
      <c r="P133" s="37"/>
      <c r="Q133" s="37"/>
      <c r="R133" s="37"/>
      <c r="S133" s="37"/>
      <c r="T133" s="37"/>
      <c r="U133" s="36">
        <v>5</v>
      </c>
      <c r="V133" s="37"/>
      <c r="W133" s="36">
        <v>5</v>
      </c>
      <c r="X133" s="37"/>
      <c r="Y133" s="27">
        <f t="shared" si="6"/>
        <v>10</v>
      </c>
      <c r="Z133" s="35" t="s">
        <v>292</v>
      </c>
      <c r="AA133" s="46"/>
      <c r="AB133" s="47">
        <f t="shared" si="10"/>
        <v>0</v>
      </c>
      <c r="AC133" s="47">
        <f t="shared" si="11"/>
        <v>0</v>
      </c>
    </row>
    <row r="134" spans="1:29" ht="13.5" x14ac:dyDescent="0.25">
      <c r="A134" s="39">
        <v>1004</v>
      </c>
      <c r="B134" s="40" t="s">
        <v>165</v>
      </c>
      <c r="C134" s="40" t="s">
        <v>291</v>
      </c>
      <c r="D134" s="40" t="s">
        <v>245</v>
      </c>
      <c r="E134" s="40" t="s">
        <v>336</v>
      </c>
      <c r="F134" s="40" t="s">
        <v>337</v>
      </c>
      <c r="G134" s="41">
        <v>6</v>
      </c>
      <c r="H134" s="42">
        <f t="shared" si="16"/>
        <v>0</v>
      </c>
      <c r="I134" s="36">
        <v>1</v>
      </c>
      <c r="J134" s="36">
        <v>36</v>
      </c>
      <c r="K134" s="36">
        <v>1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6">
        <v>10</v>
      </c>
      <c r="V134" s="37"/>
      <c r="W134" s="37"/>
      <c r="X134" s="37"/>
      <c r="Y134" s="27">
        <f t="shared" si="6"/>
        <v>10</v>
      </c>
      <c r="Z134" s="35" t="s">
        <v>292</v>
      </c>
      <c r="AA134" s="46"/>
      <c r="AB134" s="47">
        <f t="shared" si="10"/>
        <v>18</v>
      </c>
      <c r="AC134" s="47">
        <f t="shared" si="11"/>
        <v>0</v>
      </c>
    </row>
    <row r="135" spans="1:29" ht="13.5" x14ac:dyDescent="0.25">
      <c r="A135" s="39">
        <v>1004</v>
      </c>
      <c r="B135" s="40" t="s">
        <v>165</v>
      </c>
      <c r="C135" s="40" t="s">
        <v>291</v>
      </c>
      <c r="D135" s="40" t="s">
        <v>245</v>
      </c>
      <c r="E135" s="40" t="s">
        <v>338</v>
      </c>
      <c r="F135" s="40" t="s">
        <v>339</v>
      </c>
      <c r="G135" s="41">
        <v>6</v>
      </c>
      <c r="H135" s="42">
        <f t="shared" si="16"/>
        <v>0</v>
      </c>
      <c r="I135" s="37"/>
      <c r="J135" s="36">
        <v>23</v>
      </c>
      <c r="K135" s="37"/>
      <c r="L135" s="37"/>
      <c r="M135" s="37"/>
      <c r="N135" s="37"/>
      <c r="O135" s="36">
        <v>1</v>
      </c>
      <c r="P135" s="37"/>
      <c r="Q135" s="36">
        <v>1</v>
      </c>
      <c r="R135" s="37"/>
      <c r="S135" s="37"/>
      <c r="T135" s="37"/>
      <c r="U135" s="36">
        <v>10</v>
      </c>
      <c r="V135" s="37"/>
      <c r="W135" s="37"/>
      <c r="X135" s="37"/>
      <c r="Y135" s="27">
        <f t="shared" si="6"/>
        <v>10</v>
      </c>
      <c r="Z135" s="35" t="s">
        <v>292</v>
      </c>
      <c r="AA135" s="46"/>
      <c r="AB135" s="47">
        <f t="shared" si="10"/>
        <v>18</v>
      </c>
      <c r="AC135" s="47">
        <f t="shared" si="11"/>
        <v>0</v>
      </c>
    </row>
    <row r="136" spans="1:29" ht="13.5" x14ac:dyDescent="0.25">
      <c r="A136" s="38">
        <v>715</v>
      </c>
      <c r="B136" s="35" t="s">
        <v>165</v>
      </c>
      <c r="C136" s="35" t="s">
        <v>291</v>
      </c>
      <c r="D136" s="35" t="s">
        <v>245</v>
      </c>
      <c r="E136" s="35" t="s">
        <v>340</v>
      </c>
      <c r="F136" s="35" t="s">
        <v>341</v>
      </c>
      <c r="G136" s="36">
        <v>6</v>
      </c>
      <c r="H136" s="28">
        <f t="shared" si="16"/>
        <v>18</v>
      </c>
      <c r="I136" s="37"/>
      <c r="J136" s="36">
        <v>11</v>
      </c>
      <c r="K136" s="36">
        <v>1</v>
      </c>
      <c r="L136" s="37"/>
      <c r="M136" s="36">
        <v>1</v>
      </c>
      <c r="N136" s="37"/>
      <c r="O136" s="37"/>
      <c r="P136" s="37"/>
      <c r="Q136" s="37"/>
      <c r="R136" s="37"/>
      <c r="S136" s="37"/>
      <c r="T136" s="37"/>
      <c r="U136" s="36">
        <v>5</v>
      </c>
      <c r="V136" s="37"/>
      <c r="W136" s="36">
        <v>5</v>
      </c>
      <c r="X136" s="37"/>
      <c r="Y136" s="27">
        <f t="shared" si="6"/>
        <v>10</v>
      </c>
      <c r="Z136" s="35" t="s">
        <v>292</v>
      </c>
      <c r="AA136" s="46"/>
      <c r="AB136" s="47">
        <f t="shared" si="10"/>
        <v>0</v>
      </c>
      <c r="AC136" s="47">
        <f t="shared" si="11"/>
        <v>0</v>
      </c>
    </row>
    <row r="137" spans="1:29" ht="13.5" x14ac:dyDescent="0.25">
      <c r="A137" s="38">
        <v>715</v>
      </c>
      <c r="B137" s="35" t="s">
        <v>165</v>
      </c>
      <c r="C137" s="35" t="s">
        <v>291</v>
      </c>
      <c r="D137" s="35" t="s">
        <v>245</v>
      </c>
      <c r="E137" s="35" t="s">
        <v>342</v>
      </c>
      <c r="F137" s="35" t="s">
        <v>343</v>
      </c>
      <c r="G137" s="36">
        <v>6</v>
      </c>
      <c r="H137" s="28">
        <f t="shared" si="16"/>
        <v>18</v>
      </c>
      <c r="I137" s="37"/>
      <c r="J137" s="36">
        <v>22</v>
      </c>
      <c r="K137" s="36">
        <v>1</v>
      </c>
      <c r="L137" s="37"/>
      <c r="M137" s="36">
        <v>1</v>
      </c>
      <c r="N137" s="37"/>
      <c r="O137" s="37"/>
      <c r="P137" s="37"/>
      <c r="Q137" s="37"/>
      <c r="R137" s="37"/>
      <c r="S137" s="37"/>
      <c r="T137" s="37"/>
      <c r="U137" s="36">
        <v>5</v>
      </c>
      <c r="V137" s="37"/>
      <c r="W137" s="36">
        <v>5</v>
      </c>
      <c r="X137" s="37"/>
      <c r="Y137" s="27">
        <f t="shared" si="6"/>
        <v>10</v>
      </c>
      <c r="Z137" s="35" t="s">
        <v>292</v>
      </c>
      <c r="AA137" s="46"/>
      <c r="AB137" s="47">
        <f t="shared" si="10"/>
        <v>0</v>
      </c>
      <c r="AC137" s="47">
        <f t="shared" si="11"/>
        <v>0</v>
      </c>
    </row>
    <row r="138" spans="1:29" ht="13.5" x14ac:dyDescent="0.25">
      <c r="A138" s="38">
        <v>715</v>
      </c>
      <c r="B138" s="35" t="s">
        <v>165</v>
      </c>
      <c r="C138" s="35" t="s">
        <v>291</v>
      </c>
      <c r="D138" s="35" t="s">
        <v>245</v>
      </c>
      <c r="E138" s="35" t="s">
        <v>344</v>
      </c>
      <c r="F138" s="35" t="s">
        <v>345</v>
      </c>
      <c r="G138" s="36">
        <v>6</v>
      </c>
      <c r="H138" s="28">
        <f t="shared" si="16"/>
        <v>18</v>
      </c>
      <c r="I138" s="37"/>
      <c r="J138" s="36">
        <v>44</v>
      </c>
      <c r="K138" s="36">
        <v>1</v>
      </c>
      <c r="L138" s="37"/>
      <c r="M138" s="36">
        <v>1</v>
      </c>
      <c r="N138" s="37"/>
      <c r="O138" s="37"/>
      <c r="P138" s="37"/>
      <c r="Q138" s="37"/>
      <c r="R138" s="37"/>
      <c r="S138" s="37"/>
      <c r="T138" s="37"/>
      <c r="U138" s="36">
        <v>5</v>
      </c>
      <c r="V138" s="37"/>
      <c r="W138" s="36">
        <v>5</v>
      </c>
      <c r="X138" s="37"/>
      <c r="Y138" s="27">
        <f t="shared" si="6"/>
        <v>10</v>
      </c>
      <c r="Z138" s="35" t="s">
        <v>292</v>
      </c>
      <c r="AA138" s="46"/>
      <c r="AB138" s="47">
        <f t="shared" si="10"/>
        <v>0</v>
      </c>
      <c r="AC138" s="47">
        <f t="shared" si="11"/>
        <v>0</v>
      </c>
    </row>
    <row r="139" spans="1:29" ht="13.5" x14ac:dyDescent="0.25">
      <c r="A139" s="39">
        <v>1004</v>
      </c>
      <c r="B139" s="40" t="s">
        <v>165</v>
      </c>
      <c r="C139" s="40" t="s">
        <v>291</v>
      </c>
      <c r="D139" s="40" t="s">
        <v>245</v>
      </c>
      <c r="E139" s="40" t="s">
        <v>346</v>
      </c>
      <c r="F139" s="40" t="s">
        <v>347</v>
      </c>
      <c r="G139" s="41">
        <v>6</v>
      </c>
      <c r="H139" s="42">
        <f t="shared" si="16"/>
        <v>0</v>
      </c>
      <c r="I139" s="37"/>
      <c r="J139" s="37"/>
      <c r="K139" s="37"/>
      <c r="L139" s="37"/>
      <c r="M139" s="37"/>
      <c r="N139" s="37"/>
      <c r="O139" s="37"/>
      <c r="P139" s="36">
        <v>34</v>
      </c>
      <c r="Q139" s="36">
        <v>1</v>
      </c>
      <c r="R139" s="37"/>
      <c r="S139" s="37"/>
      <c r="T139" s="37"/>
      <c r="U139" s="36">
        <v>10</v>
      </c>
      <c r="V139" s="37"/>
      <c r="W139" s="37"/>
      <c r="X139" s="37"/>
      <c r="Y139" s="27">
        <f t="shared" si="6"/>
        <v>10</v>
      </c>
      <c r="Z139" s="35" t="s">
        <v>292</v>
      </c>
      <c r="AA139" s="46"/>
      <c r="AB139" s="47">
        <f t="shared" si="10"/>
        <v>18</v>
      </c>
      <c r="AC139" s="47">
        <f t="shared" si="11"/>
        <v>0</v>
      </c>
    </row>
    <row r="140" spans="1:29" ht="13.5" x14ac:dyDescent="0.25">
      <c r="A140" s="39">
        <v>1004</v>
      </c>
      <c r="B140" s="40" t="s">
        <v>165</v>
      </c>
      <c r="C140" s="40" t="s">
        <v>291</v>
      </c>
      <c r="D140" s="40" t="s">
        <v>245</v>
      </c>
      <c r="E140" s="40" t="s">
        <v>348</v>
      </c>
      <c r="F140" s="40" t="s">
        <v>349</v>
      </c>
      <c r="G140" s="41">
        <v>6</v>
      </c>
      <c r="H140" s="42">
        <f t="shared" si="16"/>
        <v>0</v>
      </c>
      <c r="I140" s="37"/>
      <c r="J140" s="37"/>
      <c r="K140" s="37"/>
      <c r="L140" s="37"/>
      <c r="M140" s="37"/>
      <c r="N140" s="37"/>
      <c r="O140" s="37"/>
      <c r="P140" s="36">
        <v>36</v>
      </c>
      <c r="Q140" s="36">
        <v>1</v>
      </c>
      <c r="R140" s="37"/>
      <c r="S140" s="37"/>
      <c r="T140" s="37"/>
      <c r="U140" s="36">
        <v>10</v>
      </c>
      <c r="V140" s="37"/>
      <c r="W140" s="37"/>
      <c r="X140" s="37"/>
      <c r="Y140" s="27">
        <f t="shared" si="6"/>
        <v>10</v>
      </c>
      <c r="Z140" s="35" t="s">
        <v>292</v>
      </c>
      <c r="AA140" s="46"/>
      <c r="AB140" s="47">
        <f t="shared" si="10"/>
        <v>18</v>
      </c>
      <c r="AC140" s="47">
        <f t="shared" si="11"/>
        <v>0</v>
      </c>
    </row>
    <row r="141" spans="1:29" ht="13.5" x14ac:dyDescent="0.25">
      <c r="A141" s="38">
        <v>715</v>
      </c>
      <c r="B141" s="35" t="s">
        <v>165</v>
      </c>
      <c r="C141" s="35" t="s">
        <v>291</v>
      </c>
      <c r="D141" s="35" t="s">
        <v>245</v>
      </c>
      <c r="E141" s="35" t="s">
        <v>350</v>
      </c>
      <c r="F141" s="35" t="s">
        <v>351</v>
      </c>
      <c r="G141" s="36">
        <v>6</v>
      </c>
      <c r="H141" s="28">
        <f t="shared" si="16"/>
        <v>18</v>
      </c>
      <c r="I141" s="37"/>
      <c r="J141" s="37"/>
      <c r="K141" s="37"/>
      <c r="L141" s="37"/>
      <c r="M141" s="37"/>
      <c r="N141" s="37"/>
      <c r="O141" s="37"/>
      <c r="P141" s="36">
        <v>25</v>
      </c>
      <c r="Q141" s="36">
        <v>1</v>
      </c>
      <c r="R141" s="37"/>
      <c r="S141" s="36">
        <v>1</v>
      </c>
      <c r="T141" s="37"/>
      <c r="U141" s="36">
        <v>5</v>
      </c>
      <c r="V141" s="37"/>
      <c r="W141" s="36">
        <v>5</v>
      </c>
      <c r="X141" s="37"/>
      <c r="Y141" s="27">
        <f t="shared" si="6"/>
        <v>10</v>
      </c>
      <c r="Z141" s="35" t="s">
        <v>292</v>
      </c>
      <c r="AA141" s="46"/>
      <c r="AB141" s="47">
        <f t="shared" si="10"/>
        <v>0</v>
      </c>
      <c r="AC141" s="47">
        <f t="shared" si="11"/>
        <v>0</v>
      </c>
    </row>
    <row r="142" spans="1:29" ht="13.5" x14ac:dyDescent="0.25">
      <c r="A142" s="39">
        <v>1004</v>
      </c>
      <c r="B142" s="40" t="s">
        <v>165</v>
      </c>
      <c r="C142" s="40" t="s">
        <v>291</v>
      </c>
      <c r="D142" s="40" t="s">
        <v>289</v>
      </c>
      <c r="E142" s="40" t="s">
        <v>352</v>
      </c>
      <c r="F142" s="40" t="s">
        <v>353</v>
      </c>
      <c r="G142" s="43"/>
      <c r="H142" s="42">
        <f>0*(2.25*33+1*0+0.5*0+1*0)</f>
        <v>0</v>
      </c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27">
        <f t="shared" si="6"/>
        <v>0</v>
      </c>
      <c r="Z142" s="35" t="s">
        <v>292</v>
      </c>
      <c r="AA142" s="46" t="s">
        <v>489</v>
      </c>
      <c r="AB142" s="53">
        <f>33*2.25</f>
        <v>74.25</v>
      </c>
      <c r="AC142" s="47">
        <f>IF($A142=1004,ROUND((((($K142+$Q142)*$U142)+(($L142+$R142)*$V142)+(($M142+$S142)*$W142)+(($N142+$T142)*$X142))*$G142)/10*3,2),0)</f>
        <v>0</v>
      </c>
    </row>
    <row r="143" spans="1:29" ht="13.5" x14ac:dyDescent="0.25">
      <c r="A143" s="38">
        <v>715</v>
      </c>
      <c r="B143" s="35" t="s">
        <v>165</v>
      </c>
      <c r="C143" s="35" t="s">
        <v>291</v>
      </c>
      <c r="D143" s="35" t="s">
        <v>289</v>
      </c>
      <c r="E143" s="35" t="s">
        <v>352</v>
      </c>
      <c r="F143" s="56" t="s">
        <v>353</v>
      </c>
      <c r="G143" s="59"/>
      <c r="H143" s="58">
        <f>2.25*17+1*0+0.5*0+1*0</f>
        <v>38.25</v>
      </c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27">
        <f t="shared" si="6"/>
        <v>0</v>
      </c>
      <c r="Z143" s="35" t="s">
        <v>292</v>
      </c>
      <c r="AA143" s="46" t="s">
        <v>534</v>
      </c>
      <c r="AB143" s="47">
        <f t="shared" ref="AB143:AB206" si="20">IF($A143=1004,ROUND((((($K143+$Q143)*$U143)+(($L143+$R143)*$V143)+(($M143+$S143)*$W143)+(($N143+$T143)*$X143))*$G143)/10*3,2),0)</f>
        <v>0</v>
      </c>
      <c r="AC143" s="47">
        <f>IF($A143=1004,ROUND((((($K143+$Q143)*$U143)+(($L143+$R143)*$V143)+(($M143+$S143)*$W143)+(($N143+$T143)*$X143))*$G143)/10*3,2),0)</f>
        <v>0</v>
      </c>
    </row>
    <row r="144" spans="1:29" ht="13.5" x14ac:dyDescent="0.25">
      <c r="A144" s="38">
        <v>732</v>
      </c>
      <c r="B144" s="35" t="s">
        <v>165</v>
      </c>
      <c r="C144" s="35" t="s">
        <v>291</v>
      </c>
      <c r="D144" s="35" t="s">
        <v>289</v>
      </c>
      <c r="E144" s="35" t="s">
        <v>352</v>
      </c>
      <c r="F144" s="56" t="s">
        <v>353</v>
      </c>
      <c r="G144" s="59"/>
      <c r="H144" s="58">
        <f>2.25*2+1*0+0.5*0+1*0</f>
        <v>4.5</v>
      </c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27">
        <f t="shared" si="6"/>
        <v>0</v>
      </c>
      <c r="Z144" s="35" t="s">
        <v>292</v>
      </c>
      <c r="AA144" s="46" t="s">
        <v>535</v>
      </c>
      <c r="AB144" s="47">
        <f t="shared" si="20"/>
        <v>0</v>
      </c>
      <c r="AC144" s="47">
        <f>IF($A144=1004,ROUND((((($K144+$Q144)*$U144)+(($L144+$R144)*$V144)+(($M144+$S144)*$W144)+(($N144+$T144)*$X144))*$G144)/10*3,2),0)</f>
        <v>0</v>
      </c>
    </row>
    <row r="145" spans="1:29" ht="13.5" x14ac:dyDescent="0.25">
      <c r="A145" s="38">
        <v>749</v>
      </c>
      <c r="B145" s="35" t="s">
        <v>165</v>
      </c>
      <c r="C145" s="35" t="s">
        <v>354</v>
      </c>
      <c r="D145" s="35" t="s">
        <v>245</v>
      </c>
      <c r="E145" s="35" t="s">
        <v>355</v>
      </c>
      <c r="F145" s="35" t="s">
        <v>356</v>
      </c>
      <c r="G145" s="36">
        <v>7.5</v>
      </c>
      <c r="H145" s="28">
        <f t="shared" si="16"/>
        <v>18</v>
      </c>
      <c r="I145" s="36">
        <v>9</v>
      </c>
      <c r="J145" s="36">
        <v>15</v>
      </c>
      <c r="K145" s="36">
        <v>1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6">
        <v>8</v>
      </c>
      <c r="V145" s="37"/>
      <c r="W145" s="37"/>
      <c r="X145" s="37"/>
      <c r="Y145" s="27">
        <f t="shared" si="6"/>
        <v>8</v>
      </c>
      <c r="Z145" s="35" t="s">
        <v>165</v>
      </c>
      <c r="AA145" s="46"/>
      <c r="AB145" s="47">
        <f t="shared" si="20"/>
        <v>0</v>
      </c>
      <c r="AC145" s="47">
        <f t="shared" ref="AC145:AC168" si="21">IF(OR($A145=410,$A145=915),ROUND((((($K145+$Q145)*$U145)+(($L145+$R145)*$V145)+(($M145+$S145)*$W145)+(($N145+$T145)*$X145))*$G145)/10*3,2),0)</f>
        <v>0</v>
      </c>
    </row>
    <row r="146" spans="1:29" ht="13.5" x14ac:dyDescent="0.25">
      <c r="A146" s="38">
        <v>749</v>
      </c>
      <c r="B146" s="35" t="s">
        <v>165</v>
      </c>
      <c r="C146" s="35" t="s">
        <v>354</v>
      </c>
      <c r="D146" s="35" t="s">
        <v>245</v>
      </c>
      <c r="E146" s="35" t="s">
        <v>357</v>
      </c>
      <c r="F146" s="35" t="s">
        <v>358</v>
      </c>
      <c r="G146" s="36">
        <v>7.5</v>
      </c>
      <c r="H146" s="28">
        <f t="shared" si="16"/>
        <v>18</v>
      </c>
      <c r="I146" s="36">
        <v>10</v>
      </c>
      <c r="J146" s="36">
        <v>17</v>
      </c>
      <c r="K146" s="36">
        <v>1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6">
        <v>8</v>
      </c>
      <c r="V146" s="37"/>
      <c r="W146" s="37"/>
      <c r="X146" s="37"/>
      <c r="Y146" s="27">
        <f t="shared" si="6"/>
        <v>8</v>
      </c>
      <c r="Z146" s="35" t="s">
        <v>165</v>
      </c>
      <c r="AA146" s="46"/>
      <c r="AB146" s="47">
        <f t="shared" si="20"/>
        <v>0</v>
      </c>
      <c r="AC146" s="47">
        <f t="shared" si="21"/>
        <v>0</v>
      </c>
    </row>
    <row r="147" spans="1:29" ht="13.5" x14ac:dyDescent="0.25">
      <c r="A147" s="38">
        <v>749</v>
      </c>
      <c r="B147" s="35" t="s">
        <v>165</v>
      </c>
      <c r="C147" s="35" t="s">
        <v>354</v>
      </c>
      <c r="D147" s="35" t="s">
        <v>245</v>
      </c>
      <c r="E147" s="35" t="s">
        <v>359</v>
      </c>
      <c r="F147" s="35" t="s">
        <v>360</v>
      </c>
      <c r="G147" s="36">
        <v>7.5</v>
      </c>
      <c r="H147" s="28">
        <f t="shared" si="16"/>
        <v>18</v>
      </c>
      <c r="I147" s="37"/>
      <c r="J147" s="37"/>
      <c r="K147" s="37"/>
      <c r="L147" s="37"/>
      <c r="M147" s="37"/>
      <c r="N147" s="37"/>
      <c r="O147" s="36">
        <v>8</v>
      </c>
      <c r="P147" s="36">
        <v>13</v>
      </c>
      <c r="Q147" s="36">
        <v>1</v>
      </c>
      <c r="R147" s="37"/>
      <c r="S147" s="37"/>
      <c r="T147" s="37"/>
      <c r="U147" s="36">
        <v>8</v>
      </c>
      <c r="V147" s="37"/>
      <c r="W147" s="37"/>
      <c r="X147" s="37"/>
      <c r="Y147" s="27">
        <f t="shared" si="6"/>
        <v>8</v>
      </c>
      <c r="Z147" s="35" t="s">
        <v>165</v>
      </c>
      <c r="AA147" s="46"/>
      <c r="AB147" s="47">
        <f t="shared" si="20"/>
        <v>0</v>
      </c>
      <c r="AC147" s="47">
        <f t="shared" si="21"/>
        <v>0</v>
      </c>
    </row>
    <row r="148" spans="1:29" ht="13.5" x14ac:dyDescent="0.25">
      <c r="A148" s="38">
        <v>749</v>
      </c>
      <c r="B148" s="35" t="s">
        <v>165</v>
      </c>
      <c r="C148" s="35" t="s">
        <v>354</v>
      </c>
      <c r="D148" s="35" t="s">
        <v>245</v>
      </c>
      <c r="E148" s="35" t="s">
        <v>361</v>
      </c>
      <c r="F148" s="35" t="s">
        <v>362</v>
      </c>
      <c r="G148" s="36">
        <v>7.5</v>
      </c>
      <c r="H148" s="28">
        <f t="shared" si="16"/>
        <v>18</v>
      </c>
      <c r="I148" s="36">
        <v>5</v>
      </c>
      <c r="J148" s="36">
        <v>8</v>
      </c>
      <c r="K148" s="36">
        <v>1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6">
        <v>8</v>
      </c>
      <c r="V148" s="37"/>
      <c r="W148" s="37"/>
      <c r="X148" s="37"/>
      <c r="Y148" s="27">
        <f t="shared" si="6"/>
        <v>8</v>
      </c>
      <c r="Z148" s="35" t="s">
        <v>165</v>
      </c>
      <c r="AA148" s="46"/>
      <c r="AB148" s="47">
        <f t="shared" si="20"/>
        <v>0</v>
      </c>
      <c r="AC148" s="47">
        <f t="shared" si="21"/>
        <v>0</v>
      </c>
    </row>
    <row r="149" spans="1:29" ht="13.5" x14ac:dyDescent="0.25">
      <c r="A149" s="38">
        <v>749</v>
      </c>
      <c r="B149" s="35" t="s">
        <v>165</v>
      </c>
      <c r="C149" s="35" t="s">
        <v>354</v>
      </c>
      <c r="D149" s="35" t="s">
        <v>245</v>
      </c>
      <c r="E149" s="35" t="s">
        <v>363</v>
      </c>
      <c r="F149" s="35" t="s">
        <v>364</v>
      </c>
      <c r="G149" s="36">
        <v>7.5</v>
      </c>
      <c r="H149" s="28">
        <f t="shared" si="16"/>
        <v>18</v>
      </c>
      <c r="I149" s="36">
        <v>11</v>
      </c>
      <c r="J149" s="36">
        <v>18</v>
      </c>
      <c r="K149" s="36">
        <v>1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6">
        <v>8</v>
      </c>
      <c r="V149" s="37"/>
      <c r="W149" s="37"/>
      <c r="X149" s="37"/>
      <c r="Y149" s="27">
        <f t="shared" si="6"/>
        <v>8</v>
      </c>
      <c r="Z149" s="35" t="s">
        <v>165</v>
      </c>
      <c r="AA149" s="46"/>
      <c r="AB149" s="47">
        <f t="shared" si="20"/>
        <v>0</v>
      </c>
      <c r="AC149" s="47">
        <f t="shared" si="21"/>
        <v>0</v>
      </c>
    </row>
    <row r="150" spans="1:29" ht="13.5" x14ac:dyDescent="0.25">
      <c r="A150" s="38">
        <v>749</v>
      </c>
      <c r="B150" s="35" t="s">
        <v>165</v>
      </c>
      <c r="C150" s="35" t="s">
        <v>354</v>
      </c>
      <c r="D150" s="35" t="s">
        <v>245</v>
      </c>
      <c r="E150" s="35" t="s">
        <v>365</v>
      </c>
      <c r="F150" s="35" t="s">
        <v>366</v>
      </c>
      <c r="G150" s="36">
        <v>7.5</v>
      </c>
      <c r="H150" s="28">
        <f t="shared" si="16"/>
        <v>12.06</v>
      </c>
      <c r="I150" s="36">
        <v>18</v>
      </c>
      <c r="J150" s="36">
        <v>30</v>
      </c>
      <c r="K150" s="36">
        <v>0.67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6">
        <v>8</v>
      </c>
      <c r="V150" s="37"/>
      <c r="W150" s="37"/>
      <c r="X150" s="37"/>
      <c r="Y150" s="27">
        <f t="shared" si="6"/>
        <v>8</v>
      </c>
      <c r="Z150" s="35" t="s">
        <v>165</v>
      </c>
      <c r="AA150" s="46"/>
      <c r="AB150" s="47">
        <f t="shared" si="20"/>
        <v>0</v>
      </c>
      <c r="AC150" s="47">
        <f t="shared" si="21"/>
        <v>0</v>
      </c>
    </row>
    <row r="151" spans="1:29" ht="13.5" x14ac:dyDescent="0.25">
      <c r="A151" s="38">
        <v>751</v>
      </c>
      <c r="B151" s="35" t="s">
        <v>165</v>
      </c>
      <c r="C151" s="35" t="s">
        <v>354</v>
      </c>
      <c r="D151" s="35" t="s">
        <v>245</v>
      </c>
      <c r="E151" s="35" t="s">
        <v>365</v>
      </c>
      <c r="F151" s="35" t="s">
        <v>366</v>
      </c>
      <c r="G151" s="36">
        <v>7.5</v>
      </c>
      <c r="H151" s="28">
        <f t="shared" si="16"/>
        <v>5.94</v>
      </c>
      <c r="I151" s="36">
        <v>18</v>
      </c>
      <c r="J151" s="36">
        <v>30</v>
      </c>
      <c r="K151" s="36">
        <v>0.33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6">
        <v>8</v>
      </c>
      <c r="V151" s="37"/>
      <c r="W151" s="37"/>
      <c r="X151" s="37"/>
      <c r="Y151" s="27">
        <f t="shared" si="6"/>
        <v>8</v>
      </c>
      <c r="Z151" s="35" t="s">
        <v>165</v>
      </c>
      <c r="AA151" s="46"/>
      <c r="AB151" s="47">
        <f t="shared" si="20"/>
        <v>0</v>
      </c>
      <c r="AC151" s="47">
        <f t="shared" si="21"/>
        <v>0</v>
      </c>
    </row>
    <row r="152" spans="1:29" ht="13.5" x14ac:dyDescent="0.25">
      <c r="A152" s="38">
        <v>751</v>
      </c>
      <c r="B152" s="35" t="s">
        <v>165</v>
      </c>
      <c r="C152" s="35" t="s">
        <v>354</v>
      </c>
      <c r="D152" s="35" t="s">
        <v>245</v>
      </c>
      <c r="E152" s="35" t="s">
        <v>367</v>
      </c>
      <c r="F152" s="35" t="s">
        <v>368</v>
      </c>
      <c r="G152" s="36">
        <v>7.5</v>
      </c>
      <c r="H152" s="28">
        <f t="shared" si="16"/>
        <v>6.01</v>
      </c>
      <c r="I152" s="37"/>
      <c r="J152" s="37"/>
      <c r="K152" s="37"/>
      <c r="L152" s="37"/>
      <c r="M152" s="37"/>
      <c r="N152" s="37"/>
      <c r="O152" s="36">
        <v>3</v>
      </c>
      <c r="P152" s="36">
        <v>6</v>
      </c>
      <c r="Q152" s="36">
        <v>0.33400000000000002</v>
      </c>
      <c r="R152" s="37"/>
      <c r="S152" s="37"/>
      <c r="T152" s="37"/>
      <c r="U152" s="36">
        <v>8</v>
      </c>
      <c r="V152" s="37"/>
      <c r="W152" s="37"/>
      <c r="X152" s="37"/>
      <c r="Y152" s="27">
        <f t="shared" si="6"/>
        <v>8</v>
      </c>
      <c r="Z152" s="35" t="s">
        <v>165</v>
      </c>
      <c r="AA152" s="46"/>
      <c r="AB152" s="47">
        <f t="shared" si="20"/>
        <v>0</v>
      </c>
      <c r="AC152" s="47">
        <f t="shared" si="21"/>
        <v>0</v>
      </c>
    </row>
    <row r="153" spans="1:29" ht="13.5" x14ac:dyDescent="0.25">
      <c r="A153" s="38">
        <v>749</v>
      </c>
      <c r="B153" s="35" t="s">
        <v>165</v>
      </c>
      <c r="C153" s="35" t="s">
        <v>354</v>
      </c>
      <c r="D153" s="35" t="s">
        <v>245</v>
      </c>
      <c r="E153" s="35" t="s">
        <v>367</v>
      </c>
      <c r="F153" s="35" t="s">
        <v>368</v>
      </c>
      <c r="G153" s="36">
        <v>7.5</v>
      </c>
      <c r="H153" s="28">
        <f t="shared" si="16"/>
        <v>11.99</v>
      </c>
      <c r="I153" s="37"/>
      <c r="J153" s="37"/>
      <c r="K153" s="37"/>
      <c r="L153" s="37"/>
      <c r="M153" s="37"/>
      <c r="N153" s="37"/>
      <c r="O153" s="36">
        <v>3</v>
      </c>
      <c r="P153" s="36">
        <v>6</v>
      </c>
      <c r="Q153" s="36">
        <v>0.66600000000000004</v>
      </c>
      <c r="R153" s="37"/>
      <c r="S153" s="37"/>
      <c r="T153" s="37"/>
      <c r="U153" s="36">
        <v>8</v>
      </c>
      <c r="V153" s="37"/>
      <c r="W153" s="37"/>
      <c r="X153" s="37"/>
      <c r="Y153" s="27">
        <f t="shared" ref="Y153:Y217" si="22">SUM(U153:X153)</f>
        <v>8</v>
      </c>
      <c r="Z153" s="35" t="s">
        <v>165</v>
      </c>
      <c r="AA153" s="46"/>
      <c r="AB153" s="47">
        <f t="shared" si="20"/>
        <v>0</v>
      </c>
      <c r="AC153" s="47">
        <f t="shared" si="21"/>
        <v>0</v>
      </c>
    </row>
    <row r="154" spans="1:29" ht="13.5" x14ac:dyDescent="0.25">
      <c r="A154" s="38">
        <v>749</v>
      </c>
      <c r="B154" s="35" t="s">
        <v>165</v>
      </c>
      <c r="C154" s="35" t="s">
        <v>354</v>
      </c>
      <c r="D154" s="35" t="s">
        <v>245</v>
      </c>
      <c r="E154" s="35" t="s">
        <v>369</v>
      </c>
      <c r="F154" s="35" t="s">
        <v>370</v>
      </c>
      <c r="G154" s="36">
        <v>7.5</v>
      </c>
      <c r="H154" s="28">
        <f t="shared" si="16"/>
        <v>18</v>
      </c>
      <c r="I154" s="36">
        <v>9</v>
      </c>
      <c r="J154" s="36">
        <v>15</v>
      </c>
      <c r="K154" s="36">
        <v>1</v>
      </c>
      <c r="L154" s="37"/>
      <c r="M154" s="37"/>
      <c r="N154" s="37"/>
      <c r="O154" s="79"/>
      <c r="P154" s="37"/>
      <c r="Q154" s="37"/>
      <c r="R154" s="37"/>
      <c r="S154" s="37"/>
      <c r="T154" s="37"/>
      <c r="U154" s="36">
        <v>8</v>
      </c>
      <c r="V154" s="37"/>
      <c r="W154" s="37"/>
      <c r="X154" s="37"/>
      <c r="Y154" s="27">
        <f t="shared" si="22"/>
        <v>8</v>
      </c>
      <c r="Z154" s="35" t="s">
        <v>165</v>
      </c>
      <c r="AA154" s="46"/>
      <c r="AB154" s="47">
        <f t="shared" si="20"/>
        <v>0</v>
      </c>
      <c r="AC154" s="47">
        <f t="shared" si="21"/>
        <v>0</v>
      </c>
    </row>
    <row r="155" spans="1:29" ht="13.5" x14ac:dyDescent="0.25">
      <c r="A155" s="38">
        <v>749</v>
      </c>
      <c r="B155" s="35" t="s">
        <v>165</v>
      </c>
      <c r="C155" s="35" t="s">
        <v>354</v>
      </c>
      <c r="D155" s="35" t="s">
        <v>245</v>
      </c>
      <c r="E155" s="35" t="s">
        <v>371</v>
      </c>
      <c r="F155" s="35" t="s">
        <v>372</v>
      </c>
      <c r="G155" s="36">
        <v>7.5</v>
      </c>
      <c r="H155" s="28">
        <f t="shared" si="16"/>
        <v>18</v>
      </c>
      <c r="I155" s="36">
        <v>13</v>
      </c>
      <c r="J155" s="36">
        <v>22</v>
      </c>
      <c r="K155" s="36">
        <v>1</v>
      </c>
      <c r="L155" s="37"/>
      <c r="M155" s="37"/>
      <c r="N155" s="37"/>
      <c r="O155" s="79"/>
      <c r="P155" s="37"/>
      <c r="Q155" s="37"/>
      <c r="R155" s="37"/>
      <c r="S155" s="37"/>
      <c r="T155" s="37"/>
      <c r="U155" s="36">
        <v>8</v>
      </c>
      <c r="V155" s="37"/>
      <c r="W155" s="37"/>
      <c r="X155" s="37"/>
      <c r="Y155" s="27">
        <f t="shared" si="22"/>
        <v>8</v>
      </c>
      <c r="Z155" s="35" t="s">
        <v>165</v>
      </c>
      <c r="AA155" s="46"/>
      <c r="AB155" s="47">
        <f t="shared" si="20"/>
        <v>0</v>
      </c>
      <c r="AC155" s="47">
        <f t="shared" si="21"/>
        <v>0</v>
      </c>
    </row>
    <row r="156" spans="1:29" ht="13.5" x14ac:dyDescent="0.25">
      <c r="A156" s="38">
        <v>751</v>
      </c>
      <c r="B156" s="35" t="s">
        <v>165</v>
      </c>
      <c r="C156" s="35" t="s">
        <v>354</v>
      </c>
      <c r="D156" s="35" t="s">
        <v>245</v>
      </c>
      <c r="E156" s="35" t="s">
        <v>373</v>
      </c>
      <c r="F156" s="35" t="s">
        <v>374</v>
      </c>
      <c r="G156" s="36">
        <v>7.5</v>
      </c>
      <c r="H156" s="28">
        <f t="shared" si="16"/>
        <v>18</v>
      </c>
      <c r="I156" s="36">
        <v>17</v>
      </c>
      <c r="J156" s="36">
        <v>29</v>
      </c>
      <c r="K156" s="36">
        <v>1</v>
      </c>
      <c r="L156" s="37"/>
      <c r="M156" s="37"/>
      <c r="N156" s="37"/>
      <c r="O156" s="79"/>
      <c r="P156" s="37"/>
      <c r="Q156" s="37"/>
      <c r="R156" s="37"/>
      <c r="S156" s="37"/>
      <c r="T156" s="37"/>
      <c r="U156" s="36">
        <v>8</v>
      </c>
      <c r="V156" s="37"/>
      <c r="W156" s="37"/>
      <c r="X156" s="37"/>
      <c r="Y156" s="27">
        <f t="shared" si="22"/>
        <v>8</v>
      </c>
      <c r="Z156" s="35" t="s">
        <v>165</v>
      </c>
      <c r="AA156" s="46"/>
      <c r="AB156" s="47">
        <f t="shared" si="20"/>
        <v>0</v>
      </c>
      <c r="AC156" s="47">
        <f t="shared" si="21"/>
        <v>0</v>
      </c>
    </row>
    <row r="157" spans="1:29" ht="13.5" x14ac:dyDescent="0.25">
      <c r="A157" s="38">
        <v>749</v>
      </c>
      <c r="B157" s="35" t="s">
        <v>165</v>
      </c>
      <c r="C157" s="35" t="s">
        <v>354</v>
      </c>
      <c r="D157" s="35" t="s">
        <v>245</v>
      </c>
      <c r="E157" s="35" t="s">
        <v>375</v>
      </c>
      <c r="F157" s="35" t="s">
        <v>376</v>
      </c>
      <c r="G157" s="36">
        <v>7.5</v>
      </c>
      <c r="H157" s="28">
        <f t="shared" si="16"/>
        <v>18</v>
      </c>
      <c r="I157" s="36">
        <v>7</v>
      </c>
      <c r="J157" s="36">
        <v>12</v>
      </c>
      <c r="K157" s="36">
        <v>1</v>
      </c>
      <c r="L157" s="37"/>
      <c r="M157" s="37"/>
      <c r="N157" s="37"/>
      <c r="O157" s="79"/>
      <c r="P157" s="37"/>
      <c r="Q157" s="37"/>
      <c r="R157" s="37"/>
      <c r="S157" s="37"/>
      <c r="T157" s="37"/>
      <c r="U157" s="36">
        <v>8</v>
      </c>
      <c r="V157" s="37"/>
      <c r="W157" s="37"/>
      <c r="X157" s="37"/>
      <c r="Y157" s="27">
        <f t="shared" si="22"/>
        <v>8</v>
      </c>
      <c r="Z157" s="35" t="s">
        <v>165</v>
      </c>
      <c r="AA157" s="46"/>
      <c r="AB157" s="47">
        <f t="shared" si="20"/>
        <v>0</v>
      </c>
      <c r="AC157" s="47">
        <f t="shared" si="21"/>
        <v>0</v>
      </c>
    </row>
    <row r="158" spans="1:29" ht="13.5" x14ac:dyDescent="0.25">
      <c r="A158" s="38">
        <v>749</v>
      </c>
      <c r="B158" s="35" t="s">
        <v>165</v>
      </c>
      <c r="C158" s="35" t="s">
        <v>354</v>
      </c>
      <c r="D158" s="35" t="s">
        <v>245</v>
      </c>
      <c r="E158" s="35" t="s">
        <v>377</v>
      </c>
      <c r="F158" s="35" t="s">
        <v>378</v>
      </c>
      <c r="G158" s="36">
        <v>7.5</v>
      </c>
      <c r="H158" s="28">
        <f t="shared" si="16"/>
        <v>18</v>
      </c>
      <c r="I158" s="37"/>
      <c r="J158" s="37"/>
      <c r="K158" s="37"/>
      <c r="L158" s="37"/>
      <c r="M158" s="37"/>
      <c r="N158" s="37"/>
      <c r="O158" s="36">
        <v>4</v>
      </c>
      <c r="P158" s="36">
        <v>7</v>
      </c>
      <c r="Q158" s="36">
        <v>1</v>
      </c>
      <c r="R158" s="37"/>
      <c r="S158" s="37"/>
      <c r="T158" s="37"/>
      <c r="U158" s="36">
        <v>8</v>
      </c>
      <c r="V158" s="37"/>
      <c r="W158" s="37"/>
      <c r="X158" s="37"/>
      <c r="Y158" s="27">
        <f t="shared" si="22"/>
        <v>8</v>
      </c>
      <c r="Z158" s="35" t="s">
        <v>165</v>
      </c>
      <c r="AA158" s="46"/>
      <c r="AB158" s="47">
        <f t="shared" si="20"/>
        <v>0</v>
      </c>
      <c r="AC158" s="47">
        <f t="shared" si="21"/>
        <v>0</v>
      </c>
    </row>
    <row r="159" spans="1:29" ht="13.5" x14ac:dyDescent="0.25">
      <c r="A159" s="38">
        <v>748</v>
      </c>
      <c r="B159" s="35" t="s">
        <v>165</v>
      </c>
      <c r="C159" s="35" t="s">
        <v>354</v>
      </c>
      <c r="D159" s="35" t="s">
        <v>245</v>
      </c>
      <c r="E159" s="35" t="s">
        <v>379</v>
      </c>
      <c r="F159" s="35" t="s">
        <v>380</v>
      </c>
      <c r="G159" s="36">
        <v>7.5</v>
      </c>
      <c r="H159" s="28">
        <f t="shared" si="16"/>
        <v>3.6</v>
      </c>
      <c r="I159" s="37"/>
      <c r="J159" s="37"/>
      <c r="K159" s="37"/>
      <c r="L159" s="37"/>
      <c r="M159" s="37"/>
      <c r="N159" s="37"/>
      <c r="O159" s="36">
        <v>8</v>
      </c>
      <c r="P159" s="36">
        <v>13</v>
      </c>
      <c r="Q159" s="36">
        <v>0.2</v>
      </c>
      <c r="R159" s="37"/>
      <c r="S159" s="37"/>
      <c r="T159" s="37"/>
      <c r="U159" s="36">
        <v>8</v>
      </c>
      <c r="V159" s="37"/>
      <c r="W159" s="37"/>
      <c r="X159" s="37"/>
      <c r="Y159" s="27">
        <f t="shared" si="22"/>
        <v>8</v>
      </c>
      <c r="Z159" s="35" t="s">
        <v>165</v>
      </c>
      <c r="AA159" s="46"/>
      <c r="AB159" s="47">
        <f t="shared" si="20"/>
        <v>0</v>
      </c>
      <c r="AC159" s="47">
        <f t="shared" si="21"/>
        <v>0</v>
      </c>
    </row>
    <row r="160" spans="1:29" ht="13.5" x14ac:dyDescent="0.25">
      <c r="A160" s="38">
        <v>749</v>
      </c>
      <c r="B160" s="35" t="s">
        <v>165</v>
      </c>
      <c r="C160" s="35" t="s">
        <v>354</v>
      </c>
      <c r="D160" s="35" t="s">
        <v>245</v>
      </c>
      <c r="E160" s="35" t="s">
        <v>379</v>
      </c>
      <c r="F160" s="35" t="s">
        <v>380</v>
      </c>
      <c r="G160" s="36">
        <v>7.5</v>
      </c>
      <c r="H160" s="28">
        <f t="shared" si="16"/>
        <v>8.4600000000000009</v>
      </c>
      <c r="I160" s="37"/>
      <c r="J160" s="37"/>
      <c r="K160" s="37"/>
      <c r="L160" s="37"/>
      <c r="M160" s="37"/>
      <c r="N160" s="37"/>
      <c r="O160" s="36">
        <v>8</v>
      </c>
      <c r="P160" s="36">
        <v>13</v>
      </c>
      <c r="Q160" s="36">
        <v>0.47</v>
      </c>
      <c r="R160" s="37"/>
      <c r="S160" s="37"/>
      <c r="T160" s="37"/>
      <c r="U160" s="36">
        <v>8</v>
      </c>
      <c r="V160" s="37"/>
      <c r="W160" s="37"/>
      <c r="X160" s="37"/>
      <c r="Y160" s="27">
        <f t="shared" ref="Y160" si="23">SUM(U160:X160)</f>
        <v>8</v>
      </c>
      <c r="Z160" s="35" t="s">
        <v>165</v>
      </c>
      <c r="AA160" s="46"/>
      <c r="AB160" s="47">
        <f t="shared" si="20"/>
        <v>0</v>
      </c>
      <c r="AC160" s="47">
        <f t="shared" si="21"/>
        <v>0</v>
      </c>
    </row>
    <row r="161" spans="1:29" ht="13.5" x14ac:dyDescent="0.25">
      <c r="A161" s="38">
        <v>715</v>
      </c>
      <c r="B161" s="35" t="s">
        <v>165</v>
      </c>
      <c r="C161" s="35" t="s">
        <v>354</v>
      </c>
      <c r="D161" s="35" t="s">
        <v>245</v>
      </c>
      <c r="E161" s="35" t="s">
        <v>379</v>
      </c>
      <c r="F161" s="35" t="s">
        <v>380</v>
      </c>
      <c r="G161" s="36">
        <v>7.5</v>
      </c>
      <c r="H161" s="28">
        <f t="shared" si="16"/>
        <v>5.94</v>
      </c>
      <c r="I161" s="37"/>
      <c r="J161" s="37"/>
      <c r="K161" s="37"/>
      <c r="L161" s="37"/>
      <c r="M161" s="37"/>
      <c r="N161" s="37"/>
      <c r="O161" s="36">
        <v>8</v>
      </c>
      <c r="P161" s="36">
        <v>13</v>
      </c>
      <c r="Q161" s="36">
        <v>0.33</v>
      </c>
      <c r="R161" s="37"/>
      <c r="S161" s="37"/>
      <c r="T161" s="37"/>
      <c r="U161" s="36">
        <v>8</v>
      </c>
      <c r="V161" s="37"/>
      <c r="W161" s="37"/>
      <c r="X161" s="37"/>
      <c r="Y161" s="27">
        <f t="shared" si="22"/>
        <v>8</v>
      </c>
      <c r="Z161" s="35" t="s">
        <v>165</v>
      </c>
      <c r="AA161" s="46"/>
      <c r="AB161" s="47">
        <f t="shared" si="20"/>
        <v>0</v>
      </c>
      <c r="AC161" s="47">
        <f t="shared" si="21"/>
        <v>0</v>
      </c>
    </row>
    <row r="162" spans="1:29" ht="13.5" x14ac:dyDescent="0.25">
      <c r="A162" s="38">
        <v>749</v>
      </c>
      <c r="B162" s="35" t="s">
        <v>165</v>
      </c>
      <c r="C162" s="35" t="s">
        <v>354</v>
      </c>
      <c r="D162" s="35" t="s">
        <v>245</v>
      </c>
      <c r="E162" s="35" t="s">
        <v>381</v>
      </c>
      <c r="F162" s="35" t="s">
        <v>382</v>
      </c>
      <c r="G162" s="36">
        <v>3</v>
      </c>
      <c r="H162" s="28">
        <f t="shared" si="16"/>
        <v>7.2</v>
      </c>
      <c r="I162" s="37"/>
      <c r="J162" s="37"/>
      <c r="K162" s="37"/>
      <c r="L162" s="37"/>
      <c r="M162" s="37"/>
      <c r="N162" s="37"/>
      <c r="O162" s="36">
        <v>7</v>
      </c>
      <c r="P162" s="36">
        <v>12</v>
      </c>
      <c r="Q162" s="36">
        <v>1</v>
      </c>
      <c r="R162" s="37"/>
      <c r="S162" s="37"/>
      <c r="T162" s="37"/>
      <c r="U162" s="36">
        <v>8</v>
      </c>
      <c r="V162" s="37"/>
      <c r="W162" s="37"/>
      <c r="X162" s="37"/>
      <c r="Y162" s="27">
        <f t="shared" si="22"/>
        <v>8</v>
      </c>
      <c r="Z162" s="35" t="s">
        <v>165</v>
      </c>
      <c r="AA162" s="46"/>
      <c r="AB162" s="47">
        <f t="shared" si="20"/>
        <v>0</v>
      </c>
      <c r="AC162" s="47">
        <f t="shared" si="21"/>
        <v>0</v>
      </c>
    </row>
    <row r="163" spans="1:29" ht="48.75" x14ac:dyDescent="0.25">
      <c r="A163" s="38">
        <v>749</v>
      </c>
      <c r="B163" s="35" t="s">
        <v>165</v>
      </c>
      <c r="C163" s="35" t="s">
        <v>354</v>
      </c>
      <c r="D163" s="35" t="s">
        <v>245</v>
      </c>
      <c r="E163" s="35" t="s">
        <v>383</v>
      </c>
      <c r="F163" s="35" t="s">
        <v>384</v>
      </c>
      <c r="G163" s="36">
        <v>3</v>
      </c>
      <c r="H163" s="28">
        <f t="shared" si="16"/>
        <v>6.6</v>
      </c>
      <c r="I163" s="37"/>
      <c r="J163" s="37"/>
      <c r="K163" s="37"/>
      <c r="L163" s="37"/>
      <c r="M163" s="37"/>
      <c r="N163" s="37"/>
      <c r="O163" s="36">
        <v>4</v>
      </c>
      <c r="P163" s="36">
        <v>7</v>
      </c>
      <c r="Q163" s="36">
        <v>0.91600000000000004</v>
      </c>
      <c r="R163" s="37"/>
      <c r="S163" s="37"/>
      <c r="T163" s="37"/>
      <c r="U163" s="36">
        <v>8</v>
      </c>
      <c r="V163" s="37"/>
      <c r="W163" s="37"/>
      <c r="X163" s="37"/>
      <c r="Y163" s="27">
        <f t="shared" si="22"/>
        <v>8</v>
      </c>
      <c r="Z163" s="35" t="s">
        <v>385</v>
      </c>
      <c r="AA163" s="46"/>
      <c r="AB163" s="47">
        <f t="shared" si="20"/>
        <v>0</v>
      </c>
      <c r="AC163" s="47">
        <f t="shared" si="21"/>
        <v>0</v>
      </c>
    </row>
    <row r="164" spans="1:29" ht="48.75" x14ac:dyDescent="0.25">
      <c r="A164" s="38">
        <v>748</v>
      </c>
      <c r="B164" s="35" t="s">
        <v>165</v>
      </c>
      <c r="C164" s="35" t="s">
        <v>354</v>
      </c>
      <c r="D164" s="35" t="s">
        <v>245</v>
      </c>
      <c r="E164" s="35" t="s">
        <v>383</v>
      </c>
      <c r="F164" s="35" t="s">
        <v>384</v>
      </c>
      <c r="G164" s="36">
        <v>3</v>
      </c>
      <c r="H164" s="28">
        <f t="shared" ref="H164:H221" si="24">IF(AND($A164&lt;&gt;1004,$A164&lt;&gt;915,$A164&lt;&gt;410), ROUND(((((($K164+$Q164)*$U164)+(($L164+$R164)*$V164)+(($M164+$S164)*$W164)+(($N164+$T164)*$X164))*$G164)/10*3),2),0)</f>
        <v>0.6</v>
      </c>
      <c r="I164" s="37"/>
      <c r="J164" s="37"/>
      <c r="K164" s="37"/>
      <c r="L164" s="37"/>
      <c r="M164" s="37"/>
      <c r="N164" s="37"/>
      <c r="O164" s="36">
        <v>4</v>
      </c>
      <c r="P164" s="36">
        <v>7</v>
      </c>
      <c r="Q164" s="36">
        <v>8.4000000000000005E-2</v>
      </c>
      <c r="R164" s="37"/>
      <c r="S164" s="37"/>
      <c r="T164" s="37"/>
      <c r="U164" s="36">
        <v>8</v>
      </c>
      <c r="V164" s="37"/>
      <c r="W164" s="37"/>
      <c r="X164" s="37"/>
      <c r="Y164" s="27">
        <f t="shared" si="22"/>
        <v>8</v>
      </c>
      <c r="Z164" s="35" t="s">
        <v>385</v>
      </c>
      <c r="AA164" s="46"/>
      <c r="AB164" s="47">
        <f t="shared" si="20"/>
        <v>0</v>
      </c>
      <c r="AC164" s="47">
        <f t="shared" si="21"/>
        <v>0</v>
      </c>
    </row>
    <row r="165" spans="1:29" ht="13.5" x14ac:dyDescent="0.25">
      <c r="A165" s="38">
        <v>749</v>
      </c>
      <c r="B165" s="35" t="s">
        <v>165</v>
      </c>
      <c r="C165" s="35" t="s">
        <v>354</v>
      </c>
      <c r="D165" s="35" t="s">
        <v>245</v>
      </c>
      <c r="E165" s="35" t="s">
        <v>386</v>
      </c>
      <c r="F165" s="35" t="s">
        <v>387</v>
      </c>
      <c r="G165" s="36">
        <v>7.5</v>
      </c>
      <c r="H165" s="28">
        <f t="shared" si="24"/>
        <v>18</v>
      </c>
      <c r="I165" s="37"/>
      <c r="J165" s="37"/>
      <c r="K165" s="37"/>
      <c r="L165" s="37"/>
      <c r="M165" s="37"/>
      <c r="N165" s="37"/>
      <c r="O165" s="36">
        <v>6</v>
      </c>
      <c r="P165" s="36">
        <v>10</v>
      </c>
      <c r="Q165" s="36">
        <v>1</v>
      </c>
      <c r="R165" s="37"/>
      <c r="S165" s="37"/>
      <c r="T165" s="37"/>
      <c r="U165" s="36">
        <v>8</v>
      </c>
      <c r="V165" s="37"/>
      <c r="W165" s="37"/>
      <c r="X165" s="37"/>
      <c r="Y165" s="27">
        <f t="shared" si="22"/>
        <v>8</v>
      </c>
      <c r="Z165" s="35" t="s">
        <v>165</v>
      </c>
      <c r="AA165" s="46"/>
      <c r="AB165" s="47">
        <f t="shared" si="20"/>
        <v>0</v>
      </c>
      <c r="AC165" s="47">
        <f t="shared" si="21"/>
        <v>0</v>
      </c>
    </row>
    <row r="166" spans="1:29" ht="13.5" x14ac:dyDescent="0.25">
      <c r="A166" s="38">
        <v>749</v>
      </c>
      <c r="B166" s="35" t="s">
        <v>165</v>
      </c>
      <c r="C166" s="35" t="s">
        <v>354</v>
      </c>
      <c r="D166" s="35" t="s">
        <v>245</v>
      </c>
      <c r="E166" s="35" t="s">
        <v>388</v>
      </c>
      <c r="F166" s="35" t="s">
        <v>389</v>
      </c>
      <c r="G166" s="36">
        <v>7.5</v>
      </c>
      <c r="H166" s="28">
        <f t="shared" si="24"/>
        <v>18</v>
      </c>
      <c r="I166" s="36">
        <v>16</v>
      </c>
      <c r="J166" s="36">
        <v>27</v>
      </c>
      <c r="K166" s="36">
        <v>1</v>
      </c>
      <c r="L166" s="37"/>
      <c r="M166" s="37"/>
      <c r="N166" s="37"/>
      <c r="O166" s="79"/>
      <c r="P166" s="37"/>
      <c r="Q166" s="37"/>
      <c r="R166" s="37"/>
      <c r="S166" s="37"/>
      <c r="T166" s="37"/>
      <c r="U166" s="36">
        <v>8</v>
      </c>
      <c r="V166" s="37"/>
      <c r="W166" s="37"/>
      <c r="X166" s="37"/>
      <c r="Y166" s="27">
        <f t="shared" si="22"/>
        <v>8</v>
      </c>
      <c r="Z166" s="35" t="s">
        <v>165</v>
      </c>
      <c r="AA166" s="46"/>
      <c r="AB166" s="47">
        <f t="shared" si="20"/>
        <v>0</v>
      </c>
      <c r="AC166" s="47">
        <f t="shared" si="21"/>
        <v>0</v>
      </c>
    </row>
    <row r="167" spans="1:29" ht="13.5" x14ac:dyDescent="0.25">
      <c r="A167" s="38">
        <v>749</v>
      </c>
      <c r="B167" s="35" t="s">
        <v>165</v>
      </c>
      <c r="C167" s="35" t="s">
        <v>354</v>
      </c>
      <c r="D167" s="35" t="s">
        <v>245</v>
      </c>
      <c r="E167" s="35" t="s">
        <v>390</v>
      </c>
      <c r="F167" s="35" t="s">
        <v>391</v>
      </c>
      <c r="G167" s="36">
        <v>7.5</v>
      </c>
      <c r="H167" s="28">
        <f t="shared" si="24"/>
        <v>18</v>
      </c>
      <c r="I167" s="37"/>
      <c r="J167" s="37"/>
      <c r="K167" s="37"/>
      <c r="L167" s="37"/>
      <c r="M167" s="37"/>
      <c r="N167" s="37"/>
      <c r="O167" s="36">
        <v>11</v>
      </c>
      <c r="P167" s="36">
        <v>18</v>
      </c>
      <c r="Q167" s="36">
        <v>1</v>
      </c>
      <c r="R167" s="37"/>
      <c r="S167" s="37"/>
      <c r="T167" s="37"/>
      <c r="U167" s="36">
        <v>8</v>
      </c>
      <c r="V167" s="37"/>
      <c r="W167" s="37"/>
      <c r="X167" s="37"/>
      <c r="Y167" s="27">
        <f t="shared" si="22"/>
        <v>8</v>
      </c>
      <c r="Z167" s="35" t="s">
        <v>165</v>
      </c>
      <c r="AA167" s="46"/>
      <c r="AB167" s="47">
        <f t="shared" si="20"/>
        <v>0</v>
      </c>
      <c r="AC167" s="47">
        <f t="shared" si="21"/>
        <v>0</v>
      </c>
    </row>
    <row r="168" spans="1:29" ht="13.5" x14ac:dyDescent="0.25">
      <c r="A168" s="38">
        <v>749</v>
      </c>
      <c r="B168" s="35" t="s">
        <v>165</v>
      </c>
      <c r="C168" s="35" t="s">
        <v>354</v>
      </c>
      <c r="D168" s="35" t="s">
        <v>245</v>
      </c>
      <c r="E168" s="90">
        <v>34963</v>
      </c>
      <c r="F168" s="35" t="s">
        <v>543</v>
      </c>
      <c r="G168" s="36">
        <v>7.5</v>
      </c>
      <c r="H168" s="28">
        <f t="shared" si="24"/>
        <v>18</v>
      </c>
      <c r="I168" s="37"/>
      <c r="J168" s="37"/>
      <c r="K168" s="37"/>
      <c r="L168" s="37"/>
      <c r="M168" s="37"/>
      <c r="N168" s="37"/>
      <c r="O168" s="36">
        <v>5</v>
      </c>
      <c r="P168" s="36">
        <v>9</v>
      </c>
      <c r="Q168" s="36">
        <v>1</v>
      </c>
      <c r="R168" s="37"/>
      <c r="S168" s="37"/>
      <c r="T168" s="37"/>
      <c r="U168" s="36">
        <v>8</v>
      </c>
      <c r="V168" s="37"/>
      <c r="W168" s="37"/>
      <c r="X168" s="37"/>
      <c r="Y168" s="27">
        <f t="shared" si="22"/>
        <v>8</v>
      </c>
      <c r="Z168" s="35"/>
      <c r="AA168" s="46"/>
      <c r="AB168" s="47">
        <f t="shared" si="20"/>
        <v>0</v>
      </c>
      <c r="AC168" s="47">
        <f t="shared" si="21"/>
        <v>0</v>
      </c>
    </row>
    <row r="169" spans="1:29" ht="13.5" x14ac:dyDescent="0.25">
      <c r="A169" s="38">
        <v>749</v>
      </c>
      <c r="B169" s="35" t="s">
        <v>165</v>
      </c>
      <c r="C169" s="35" t="s">
        <v>354</v>
      </c>
      <c r="D169" s="35" t="s">
        <v>289</v>
      </c>
      <c r="E169" s="35" t="s">
        <v>392</v>
      </c>
      <c r="F169" s="56" t="s">
        <v>393</v>
      </c>
      <c r="G169" s="57">
        <v>15</v>
      </c>
      <c r="H169" s="58">
        <f>2.25*20+1*4+0.5*1+1*2</f>
        <v>51.5</v>
      </c>
      <c r="I169" s="36">
        <v>9</v>
      </c>
      <c r="J169" s="36">
        <v>9</v>
      </c>
      <c r="K169" s="37"/>
      <c r="L169" s="37"/>
      <c r="M169" s="37"/>
      <c r="N169" s="37"/>
      <c r="O169" s="36">
        <v>23</v>
      </c>
      <c r="P169" s="36">
        <v>23</v>
      </c>
      <c r="Q169" s="37"/>
      <c r="R169" s="37"/>
      <c r="S169" s="37"/>
      <c r="T169" s="37"/>
      <c r="U169" s="37"/>
      <c r="V169" s="37"/>
      <c r="W169" s="37"/>
      <c r="X169" s="37"/>
      <c r="Y169" s="27">
        <f t="shared" si="22"/>
        <v>0</v>
      </c>
      <c r="Z169" s="35" t="s">
        <v>165</v>
      </c>
      <c r="AA169" s="107" t="s">
        <v>490</v>
      </c>
      <c r="AB169" s="47">
        <f t="shared" si="20"/>
        <v>0</v>
      </c>
      <c r="AC169" s="47">
        <f>IF($A169=1004,ROUND((((($K169+$Q169)*$U169)+(($L169+$R169)*$V169)+(($M169+$S169)*$W169)+(($N169+$T169)*$X169))*$G169)/10*3,2),0)</f>
        <v>0</v>
      </c>
    </row>
    <row r="170" spans="1:29" ht="13.5" x14ac:dyDescent="0.25">
      <c r="A170" s="38">
        <v>751</v>
      </c>
      <c r="B170" s="35" t="s">
        <v>165</v>
      </c>
      <c r="C170" s="35" t="s">
        <v>354</v>
      </c>
      <c r="D170" s="35" t="s">
        <v>289</v>
      </c>
      <c r="E170" s="35" t="s">
        <v>392</v>
      </c>
      <c r="F170" s="56" t="s">
        <v>393</v>
      </c>
      <c r="G170" s="57">
        <v>15</v>
      </c>
      <c r="H170" s="58">
        <f>2.25*2+1*1+0.5*0+1*0</f>
        <v>5.5</v>
      </c>
      <c r="I170" s="36">
        <v>9</v>
      </c>
      <c r="J170" s="36">
        <v>9</v>
      </c>
      <c r="K170" s="37"/>
      <c r="L170" s="37"/>
      <c r="M170" s="37"/>
      <c r="N170" s="37"/>
      <c r="O170" s="36">
        <v>23</v>
      </c>
      <c r="P170" s="36">
        <v>23</v>
      </c>
      <c r="Q170" s="37"/>
      <c r="R170" s="37"/>
      <c r="S170" s="37"/>
      <c r="T170" s="37"/>
      <c r="U170" s="37"/>
      <c r="V170" s="37"/>
      <c r="W170" s="37"/>
      <c r="X170" s="37"/>
      <c r="Y170" s="27">
        <f t="shared" si="22"/>
        <v>0</v>
      </c>
      <c r="Z170" s="35" t="s">
        <v>165</v>
      </c>
      <c r="AA170" s="108"/>
      <c r="AB170" s="47">
        <f t="shared" si="20"/>
        <v>0</v>
      </c>
      <c r="AC170" s="47">
        <f>IF($A170=1004,ROUND((((($K170+$Q170)*$U170)+(($L170+$R170)*$V170)+(($M170+$S170)*$W170)+(($N170+$T170)*$X170))*$G170)/10*3,2),0)</f>
        <v>0</v>
      </c>
    </row>
    <row r="171" spans="1:29" ht="13.5" x14ac:dyDescent="0.25">
      <c r="A171" s="38">
        <v>723</v>
      </c>
      <c r="B171" s="35" t="s">
        <v>165</v>
      </c>
      <c r="C171" s="35" t="s">
        <v>354</v>
      </c>
      <c r="D171" s="35" t="s">
        <v>289</v>
      </c>
      <c r="E171" s="35" t="s">
        <v>392</v>
      </c>
      <c r="F171" s="56" t="s">
        <v>393</v>
      </c>
      <c r="G171" s="57">
        <v>15</v>
      </c>
      <c r="H171" s="58">
        <f>2.25*4+1*0+0.5*0+1*0</f>
        <v>9</v>
      </c>
      <c r="I171" s="36">
        <v>9</v>
      </c>
      <c r="J171" s="36">
        <v>9</v>
      </c>
      <c r="K171" s="37"/>
      <c r="L171" s="37"/>
      <c r="M171" s="37"/>
      <c r="N171" s="37"/>
      <c r="O171" s="36">
        <v>23</v>
      </c>
      <c r="P171" s="36">
        <v>23</v>
      </c>
      <c r="Q171" s="37"/>
      <c r="R171" s="37"/>
      <c r="S171" s="37"/>
      <c r="T171" s="37"/>
      <c r="U171" s="37"/>
      <c r="V171" s="37"/>
      <c r="W171" s="37"/>
      <c r="X171" s="37"/>
      <c r="Y171" s="27">
        <f t="shared" si="22"/>
        <v>0</v>
      </c>
      <c r="Z171" s="35" t="s">
        <v>165</v>
      </c>
      <c r="AA171" s="108"/>
      <c r="AB171" s="47">
        <f t="shared" si="20"/>
        <v>0</v>
      </c>
      <c r="AC171" s="47">
        <f>IF($A171=1004,ROUND((((($K171+$Q171)*$U171)+(($L171+$R171)*$V171)+(($M171+$S171)*$W171)+(($N171+$T171)*$X171))*$G171)/10*3,2),0)</f>
        <v>0</v>
      </c>
    </row>
    <row r="172" spans="1:29" ht="13.5" x14ac:dyDescent="0.25">
      <c r="A172" s="38">
        <v>739</v>
      </c>
      <c r="B172" s="35" t="s">
        <v>165</v>
      </c>
      <c r="C172" s="35" t="s">
        <v>354</v>
      </c>
      <c r="D172" s="35" t="s">
        <v>289</v>
      </c>
      <c r="E172" s="35" t="s">
        <v>392</v>
      </c>
      <c r="F172" s="56" t="s">
        <v>393</v>
      </c>
      <c r="G172" s="57">
        <v>15</v>
      </c>
      <c r="H172" s="58">
        <f>2.25*0+1*1+0.5*0+1*0</f>
        <v>1</v>
      </c>
      <c r="I172" s="36">
        <v>9</v>
      </c>
      <c r="J172" s="36">
        <v>9</v>
      </c>
      <c r="K172" s="37"/>
      <c r="L172" s="37"/>
      <c r="M172" s="37"/>
      <c r="N172" s="37"/>
      <c r="O172" s="36">
        <v>23</v>
      </c>
      <c r="P172" s="36">
        <v>23</v>
      </c>
      <c r="Q172" s="37"/>
      <c r="R172" s="37"/>
      <c r="S172" s="37"/>
      <c r="T172" s="37"/>
      <c r="U172" s="37"/>
      <c r="V172" s="37"/>
      <c r="W172" s="37"/>
      <c r="X172" s="37"/>
      <c r="Y172" s="27">
        <f t="shared" si="22"/>
        <v>0</v>
      </c>
      <c r="Z172" s="35" t="s">
        <v>165</v>
      </c>
      <c r="AA172" s="108"/>
      <c r="AB172" s="47">
        <f t="shared" si="20"/>
        <v>0</v>
      </c>
      <c r="AC172" s="47">
        <f>IF($A172=1004,ROUND((((($K172+$Q172)*$U172)+(($L172+$R172)*$V172)+(($M172+$S172)*$W172)+(($N172+$T172)*$X172))*$G172)/10*3,2),0)</f>
        <v>0</v>
      </c>
    </row>
    <row r="173" spans="1:29" ht="13.5" x14ac:dyDescent="0.25">
      <c r="A173" s="38">
        <v>748</v>
      </c>
      <c r="B173" s="35" t="s">
        <v>165</v>
      </c>
      <c r="C173" s="35" t="s">
        <v>354</v>
      </c>
      <c r="D173" s="35" t="s">
        <v>289</v>
      </c>
      <c r="E173" s="35" t="s">
        <v>392</v>
      </c>
      <c r="F173" s="56" t="s">
        <v>393</v>
      </c>
      <c r="G173" s="57">
        <v>15</v>
      </c>
      <c r="H173" s="58">
        <f>2.25*3+1*0+0.5*0+1*1</f>
        <v>7.75</v>
      </c>
      <c r="I173" s="36">
        <v>9</v>
      </c>
      <c r="J173" s="36">
        <v>9</v>
      </c>
      <c r="K173" s="37"/>
      <c r="L173" s="37"/>
      <c r="M173" s="37"/>
      <c r="N173" s="37"/>
      <c r="O173" s="36">
        <v>23</v>
      </c>
      <c r="P173" s="36">
        <v>23</v>
      </c>
      <c r="Q173" s="37"/>
      <c r="R173" s="37"/>
      <c r="S173" s="37"/>
      <c r="T173" s="37"/>
      <c r="U173" s="37"/>
      <c r="V173" s="37"/>
      <c r="W173" s="37"/>
      <c r="X173" s="37"/>
      <c r="Y173" s="27">
        <f t="shared" si="22"/>
        <v>0</v>
      </c>
      <c r="Z173" s="35" t="s">
        <v>165</v>
      </c>
      <c r="AA173" s="108"/>
      <c r="AB173" s="47">
        <f t="shared" si="20"/>
        <v>0</v>
      </c>
      <c r="AC173" s="47">
        <f>IF($A173=1004,ROUND((((($K173+$Q173)*$U173)+(($L173+$R173)*$V173)+(($M173+$S173)*$W173)+(($N173+$T173)*$X173))*$G173)/10*3,2),0)</f>
        <v>0</v>
      </c>
    </row>
    <row r="174" spans="1:29" ht="13.5" x14ac:dyDescent="0.25">
      <c r="A174" s="38">
        <v>749</v>
      </c>
      <c r="B174" s="35" t="s">
        <v>165</v>
      </c>
      <c r="C174" s="35" t="s">
        <v>354</v>
      </c>
      <c r="D174" s="35" t="s">
        <v>245</v>
      </c>
      <c r="E174" s="35" t="s">
        <v>394</v>
      </c>
      <c r="F174" s="35" t="s">
        <v>395</v>
      </c>
      <c r="G174" s="36">
        <v>7.5</v>
      </c>
      <c r="H174" s="28">
        <f t="shared" si="24"/>
        <v>18</v>
      </c>
      <c r="I174" s="37"/>
      <c r="J174" s="37"/>
      <c r="K174" s="37"/>
      <c r="L174" s="37"/>
      <c r="M174" s="37"/>
      <c r="N174" s="37"/>
      <c r="O174" s="36">
        <v>5</v>
      </c>
      <c r="P174" s="36">
        <v>8</v>
      </c>
      <c r="Q174" s="36">
        <v>1</v>
      </c>
      <c r="R174" s="37"/>
      <c r="S174" s="37"/>
      <c r="T174" s="37"/>
      <c r="U174" s="36">
        <v>8</v>
      </c>
      <c r="V174" s="37"/>
      <c r="W174" s="37"/>
      <c r="X174" s="37"/>
      <c r="Y174" s="27">
        <f t="shared" si="22"/>
        <v>8</v>
      </c>
      <c r="Z174" s="35" t="s">
        <v>165</v>
      </c>
      <c r="AA174" s="48"/>
      <c r="AB174" s="47">
        <f t="shared" si="20"/>
        <v>0</v>
      </c>
      <c r="AC174" s="47">
        <f t="shared" ref="AC174:AC221" si="25">IF(OR($A174=410,$A174=915),ROUND((((($K174+$Q174)*$U174)+(($L174+$R174)*$V174)+(($M174+$S174)*$W174)+(($N174+$T174)*$X174))*$G174)/10*3,2),0)</f>
        <v>0</v>
      </c>
    </row>
    <row r="175" spans="1:29" ht="13.5" x14ac:dyDescent="0.25">
      <c r="A175" s="38">
        <v>715</v>
      </c>
      <c r="B175" s="35" t="s">
        <v>165</v>
      </c>
      <c r="C175" s="35" t="s">
        <v>396</v>
      </c>
      <c r="D175" s="35" t="s">
        <v>200</v>
      </c>
      <c r="E175" s="35" t="s">
        <v>397</v>
      </c>
      <c r="F175" s="35" t="s">
        <v>398</v>
      </c>
      <c r="G175" s="36">
        <v>5</v>
      </c>
      <c r="H175" s="28">
        <f t="shared" si="24"/>
        <v>6.75</v>
      </c>
      <c r="I175" s="36">
        <v>42</v>
      </c>
      <c r="J175" s="36">
        <v>50</v>
      </c>
      <c r="K175" s="36">
        <v>0.5</v>
      </c>
      <c r="L175" s="37"/>
      <c r="M175" s="36">
        <v>0.5</v>
      </c>
      <c r="N175" s="37"/>
      <c r="O175" s="37"/>
      <c r="P175" s="37"/>
      <c r="Q175" s="37"/>
      <c r="R175" s="37"/>
      <c r="S175" s="37"/>
      <c r="T175" s="37"/>
      <c r="U175" s="36">
        <v>6</v>
      </c>
      <c r="V175" s="37"/>
      <c r="W175" s="36">
        <v>3</v>
      </c>
      <c r="X175" s="37"/>
      <c r="Y175" s="27">
        <f t="shared" si="22"/>
        <v>9</v>
      </c>
      <c r="Z175" s="35" t="s">
        <v>165</v>
      </c>
      <c r="AA175" s="48"/>
      <c r="AB175" s="47">
        <f t="shared" si="20"/>
        <v>0</v>
      </c>
      <c r="AC175" s="47">
        <f t="shared" si="25"/>
        <v>0</v>
      </c>
    </row>
    <row r="176" spans="1:29" ht="13.5" x14ac:dyDescent="0.25">
      <c r="A176" s="39">
        <v>1004</v>
      </c>
      <c r="B176" s="40" t="s">
        <v>165</v>
      </c>
      <c r="C176" s="40" t="s">
        <v>396</v>
      </c>
      <c r="D176" s="40" t="s">
        <v>200</v>
      </c>
      <c r="E176" s="40" t="s">
        <v>397</v>
      </c>
      <c r="F176" s="40" t="s">
        <v>398</v>
      </c>
      <c r="G176" s="41">
        <v>5</v>
      </c>
      <c r="H176" s="42">
        <f t="shared" si="24"/>
        <v>0</v>
      </c>
      <c r="I176" s="36">
        <v>42</v>
      </c>
      <c r="J176" s="36">
        <v>50</v>
      </c>
      <c r="K176" s="36">
        <v>1.5</v>
      </c>
      <c r="L176" s="37"/>
      <c r="M176" s="36">
        <v>1.5</v>
      </c>
      <c r="N176" s="37"/>
      <c r="O176" s="37"/>
      <c r="P176" s="37"/>
      <c r="Q176" s="37"/>
      <c r="R176" s="37"/>
      <c r="S176" s="37"/>
      <c r="T176" s="37"/>
      <c r="U176" s="36">
        <v>6</v>
      </c>
      <c r="V176" s="37"/>
      <c r="W176" s="36">
        <v>3</v>
      </c>
      <c r="X176" s="37"/>
      <c r="Y176" s="27">
        <f t="shared" si="22"/>
        <v>9</v>
      </c>
      <c r="Z176" s="35" t="s">
        <v>165</v>
      </c>
      <c r="AA176" s="46"/>
      <c r="AB176" s="47">
        <f t="shared" si="20"/>
        <v>20.25</v>
      </c>
      <c r="AC176" s="47">
        <f t="shared" si="25"/>
        <v>0</v>
      </c>
    </row>
    <row r="177" spans="1:29" ht="13.5" x14ac:dyDescent="0.25">
      <c r="A177" s="38">
        <v>749</v>
      </c>
      <c r="B177" s="35" t="s">
        <v>165</v>
      </c>
      <c r="C177" s="35" t="s">
        <v>396</v>
      </c>
      <c r="D177" s="35" t="s">
        <v>245</v>
      </c>
      <c r="E177" s="35" t="s">
        <v>399</v>
      </c>
      <c r="F177" s="35" t="s">
        <v>400</v>
      </c>
      <c r="G177" s="36">
        <v>5</v>
      </c>
      <c r="H177" s="28">
        <f t="shared" si="24"/>
        <v>13.5</v>
      </c>
      <c r="I177" s="37"/>
      <c r="J177" s="37"/>
      <c r="K177" s="37"/>
      <c r="L177" s="37"/>
      <c r="M177" s="37"/>
      <c r="N177" s="37"/>
      <c r="O177" s="36">
        <v>35</v>
      </c>
      <c r="P177" s="36">
        <v>43</v>
      </c>
      <c r="Q177" s="36">
        <v>1</v>
      </c>
      <c r="R177" s="37"/>
      <c r="S177" s="36">
        <v>1</v>
      </c>
      <c r="T177" s="37"/>
      <c r="U177" s="36">
        <v>6</v>
      </c>
      <c r="V177" s="37"/>
      <c r="W177" s="36">
        <v>3</v>
      </c>
      <c r="X177" s="37"/>
      <c r="Y177" s="27">
        <f t="shared" si="22"/>
        <v>9</v>
      </c>
      <c r="Z177" s="35" t="s">
        <v>165</v>
      </c>
      <c r="AA177" s="48"/>
      <c r="AB177" s="47">
        <f t="shared" si="20"/>
        <v>0</v>
      </c>
      <c r="AC177" s="47">
        <f t="shared" si="25"/>
        <v>0</v>
      </c>
    </row>
    <row r="178" spans="1:29" ht="13.5" x14ac:dyDescent="0.25">
      <c r="A178" s="38">
        <v>715</v>
      </c>
      <c r="B178" s="35" t="s">
        <v>165</v>
      </c>
      <c r="C178" s="35" t="s">
        <v>396</v>
      </c>
      <c r="D178" s="35" t="s">
        <v>245</v>
      </c>
      <c r="E178" s="35" t="s">
        <v>401</v>
      </c>
      <c r="F178" s="35" t="s">
        <v>402</v>
      </c>
      <c r="G178" s="36">
        <v>5</v>
      </c>
      <c r="H178" s="28">
        <f t="shared" si="24"/>
        <v>6.75</v>
      </c>
      <c r="I178" s="36">
        <v>31</v>
      </c>
      <c r="J178" s="36">
        <v>35</v>
      </c>
      <c r="K178" s="36">
        <v>0.5</v>
      </c>
      <c r="L178" s="37"/>
      <c r="M178" s="36">
        <v>0.5</v>
      </c>
      <c r="N178" s="37"/>
      <c r="O178" s="37"/>
      <c r="P178" s="37"/>
      <c r="Q178" s="37"/>
      <c r="R178" s="37"/>
      <c r="S178" s="37"/>
      <c r="T178" s="37"/>
      <c r="U178" s="36">
        <v>6</v>
      </c>
      <c r="V178" s="37"/>
      <c r="W178" s="36">
        <v>3</v>
      </c>
      <c r="X178" s="37"/>
      <c r="Y178" s="27">
        <f t="shared" si="22"/>
        <v>9</v>
      </c>
      <c r="Z178" s="35" t="s">
        <v>165</v>
      </c>
      <c r="AA178" s="48"/>
      <c r="AB178" s="47">
        <f t="shared" si="20"/>
        <v>0</v>
      </c>
      <c r="AC178" s="47">
        <f t="shared" si="25"/>
        <v>0</v>
      </c>
    </row>
    <row r="179" spans="1:29" ht="13.5" x14ac:dyDescent="0.25">
      <c r="A179" s="39">
        <v>1004</v>
      </c>
      <c r="B179" s="40" t="s">
        <v>165</v>
      </c>
      <c r="C179" s="40" t="s">
        <v>396</v>
      </c>
      <c r="D179" s="40" t="s">
        <v>245</v>
      </c>
      <c r="E179" s="40" t="s">
        <v>401</v>
      </c>
      <c r="F179" s="40" t="s">
        <v>402</v>
      </c>
      <c r="G179" s="41">
        <v>5</v>
      </c>
      <c r="H179" s="42">
        <f t="shared" si="24"/>
        <v>0</v>
      </c>
      <c r="I179" s="36">
        <v>31</v>
      </c>
      <c r="J179" s="36">
        <v>35</v>
      </c>
      <c r="K179" s="36">
        <v>0.5</v>
      </c>
      <c r="L179" s="37"/>
      <c r="M179" s="36">
        <v>0.5</v>
      </c>
      <c r="N179" s="37"/>
      <c r="O179" s="37"/>
      <c r="P179" s="37"/>
      <c r="Q179" s="37"/>
      <c r="R179" s="37"/>
      <c r="S179" s="37"/>
      <c r="T179" s="37"/>
      <c r="U179" s="36">
        <v>6</v>
      </c>
      <c r="V179" s="37"/>
      <c r="W179" s="36">
        <v>3</v>
      </c>
      <c r="X179" s="37"/>
      <c r="Y179" s="27">
        <f t="shared" si="22"/>
        <v>9</v>
      </c>
      <c r="Z179" s="35" t="s">
        <v>165</v>
      </c>
      <c r="AA179" s="46"/>
      <c r="AB179" s="47">
        <f t="shared" si="20"/>
        <v>6.75</v>
      </c>
      <c r="AC179" s="47">
        <f t="shared" si="25"/>
        <v>0</v>
      </c>
    </row>
    <row r="180" spans="1:29" ht="13.5" x14ac:dyDescent="0.25">
      <c r="A180" s="38">
        <v>715</v>
      </c>
      <c r="B180" s="35" t="s">
        <v>165</v>
      </c>
      <c r="C180" s="35" t="s">
        <v>396</v>
      </c>
      <c r="D180" s="35" t="s">
        <v>245</v>
      </c>
      <c r="E180" s="35" t="s">
        <v>403</v>
      </c>
      <c r="F180" s="35" t="s">
        <v>404</v>
      </c>
      <c r="G180" s="36">
        <v>5</v>
      </c>
      <c r="H180" s="28">
        <f t="shared" si="24"/>
        <v>6.75</v>
      </c>
      <c r="I180" s="36">
        <v>24</v>
      </c>
      <c r="J180" s="36">
        <v>24</v>
      </c>
      <c r="K180" s="36">
        <v>0.5</v>
      </c>
      <c r="L180" s="37"/>
      <c r="M180" s="36">
        <v>0.5</v>
      </c>
      <c r="N180" s="37"/>
      <c r="O180" s="37"/>
      <c r="P180" s="37"/>
      <c r="Q180" s="37"/>
      <c r="R180" s="37"/>
      <c r="S180" s="37"/>
      <c r="T180" s="37"/>
      <c r="U180" s="36">
        <v>6</v>
      </c>
      <c r="V180" s="37"/>
      <c r="W180" s="36">
        <v>3</v>
      </c>
      <c r="X180" s="37"/>
      <c r="Y180" s="27">
        <f t="shared" si="22"/>
        <v>9</v>
      </c>
      <c r="Z180" s="35" t="s">
        <v>165</v>
      </c>
      <c r="AA180" s="48"/>
      <c r="AB180" s="47">
        <f t="shared" si="20"/>
        <v>0</v>
      </c>
      <c r="AC180" s="47">
        <f t="shared" si="25"/>
        <v>0</v>
      </c>
    </row>
    <row r="181" spans="1:29" ht="13.5" x14ac:dyDescent="0.25">
      <c r="A181" s="39">
        <v>1004</v>
      </c>
      <c r="B181" s="40" t="s">
        <v>165</v>
      </c>
      <c r="C181" s="40" t="s">
        <v>396</v>
      </c>
      <c r="D181" s="40" t="s">
        <v>245</v>
      </c>
      <c r="E181" s="40" t="s">
        <v>403</v>
      </c>
      <c r="F181" s="40" t="s">
        <v>404</v>
      </c>
      <c r="G181" s="41">
        <v>5</v>
      </c>
      <c r="H181" s="42">
        <f t="shared" si="24"/>
        <v>0</v>
      </c>
      <c r="I181" s="36">
        <v>24</v>
      </c>
      <c r="J181" s="36">
        <v>24</v>
      </c>
      <c r="K181" s="36">
        <v>0.5</v>
      </c>
      <c r="L181" s="37"/>
      <c r="M181" s="36">
        <v>0.5</v>
      </c>
      <c r="N181" s="37"/>
      <c r="O181" s="37"/>
      <c r="P181" s="37"/>
      <c r="Q181" s="37"/>
      <c r="R181" s="37"/>
      <c r="S181" s="37"/>
      <c r="T181" s="37"/>
      <c r="U181" s="36">
        <v>6</v>
      </c>
      <c r="V181" s="37"/>
      <c r="W181" s="36">
        <v>3</v>
      </c>
      <c r="X181" s="37"/>
      <c r="Y181" s="27">
        <f t="shared" si="22"/>
        <v>9</v>
      </c>
      <c r="Z181" s="35" t="s">
        <v>165</v>
      </c>
      <c r="AA181" s="46"/>
      <c r="AB181" s="47">
        <f t="shared" si="20"/>
        <v>6.75</v>
      </c>
      <c r="AC181" s="47">
        <f t="shared" si="25"/>
        <v>0</v>
      </c>
    </row>
    <row r="182" spans="1:29" ht="13.5" x14ac:dyDescent="0.25">
      <c r="A182" s="38">
        <v>715</v>
      </c>
      <c r="B182" s="35" t="s">
        <v>165</v>
      </c>
      <c r="C182" s="35" t="s">
        <v>396</v>
      </c>
      <c r="D182" s="35" t="s">
        <v>245</v>
      </c>
      <c r="E182" s="35" t="s">
        <v>405</v>
      </c>
      <c r="F182" s="35" t="s">
        <v>406</v>
      </c>
      <c r="G182" s="36">
        <v>5</v>
      </c>
      <c r="H182" s="28">
        <f t="shared" si="24"/>
        <v>6.75</v>
      </c>
      <c r="I182" s="37"/>
      <c r="J182" s="37"/>
      <c r="K182" s="37"/>
      <c r="L182" s="37"/>
      <c r="M182" s="37"/>
      <c r="N182" s="37"/>
      <c r="O182" s="36">
        <v>30</v>
      </c>
      <c r="P182" s="36">
        <v>23</v>
      </c>
      <c r="Q182" s="36">
        <v>0.5</v>
      </c>
      <c r="R182" s="37"/>
      <c r="S182" s="36">
        <v>0.5</v>
      </c>
      <c r="T182" s="37"/>
      <c r="U182" s="36">
        <v>6</v>
      </c>
      <c r="V182" s="37"/>
      <c r="W182" s="36">
        <v>3</v>
      </c>
      <c r="X182" s="37"/>
      <c r="Y182" s="27">
        <f t="shared" si="22"/>
        <v>9</v>
      </c>
      <c r="Z182" s="35" t="s">
        <v>165</v>
      </c>
      <c r="AA182" s="48"/>
      <c r="AB182" s="47">
        <f t="shared" si="20"/>
        <v>0</v>
      </c>
      <c r="AC182" s="47">
        <f t="shared" si="25"/>
        <v>0</v>
      </c>
    </row>
    <row r="183" spans="1:29" ht="13.5" x14ac:dyDescent="0.25">
      <c r="A183" s="39">
        <v>1004</v>
      </c>
      <c r="B183" s="40" t="s">
        <v>165</v>
      </c>
      <c r="C183" s="40" t="s">
        <v>396</v>
      </c>
      <c r="D183" s="40" t="s">
        <v>245</v>
      </c>
      <c r="E183" s="40" t="s">
        <v>405</v>
      </c>
      <c r="F183" s="40" t="s">
        <v>406</v>
      </c>
      <c r="G183" s="41">
        <v>5</v>
      </c>
      <c r="H183" s="42">
        <f t="shared" si="24"/>
        <v>0</v>
      </c>
      <c r="I183" s="37"/>
      <c r="J183" s="37"/>
      <c r="K183" s="37"/>
      <c r="L183" s="37"/>
      <c r="M183" s="37"/>
      <c r="N183" s="37"/>
      <c r="O183" s="36">
        <v>30</v>
      </c>
      <c r="P183" s="36">
        <v>23</v>
      </c>
      <c r="Q183" s="36">
        <v>0.5</v>
      </c>
      <c r="R183" s="37"/>
      <c r="S183" s="36">
        <v>0.5</v>
      </c>
      <c r="T183" s="37"/>
      <c r="U183" s="36">
        <v>6</v>
      </c>
      <c r="V183" s="37"/>
      <c r="W183" s="36">
        <v>3</v>
      </c>
      <c r="X183" s="37"/>
      <c r="Y183" s="27">
        <f t="shared" si="22"/>
        <v>9</v>
      </c>
      <c r="Z183" s="35" t="s">
        <v>165</v>
      </c>
      <c r="AA183" s="46"/>
      <c r="AB183" s="47">
        <f t="shared" si="20"/>
        <v>6.75</v>
      </c>
      <c r="AC183" s="47">
        <f t="shared" si="25"/>
        <v>0</v>
      </c>
    </row>
    <row r="184" spans="1:29" ht="13.5" x14ac:dyDescent="0.25">
      <c r="A184" s="38">
        <v>749</v>
      </c>
      <c r="B184" s="35" t="s">
        <v>165</v>
      </c>
      <c r="C184" s="35" t="s">
        <v>396</v>
      </c>
      <c r="D184" s="35" t="s">
        <v>245</v>
      </c>
      <c r="E184" s="35" t="s">
        <v>407</v>
      </c>
      <c r="F184" s="35" t="s">
        <v>408</v>
      </c>
      <c r="G184" s="36">
        <v>5</v>
      </c>
      <c r="H184" s="28">
        <f t="shared" si="24"/>
        <v>13.5</v>
      </c>
      <c r="I184" s="37"/>
      <c r="J184" s="36">
        <v>10</v>
      </c>
      <c r="K184" s="36">
        <v>1</v>
      </c>
      <c r="L184" s="37"/>
      <c r="M184" s="36">
        <v>1</v>
      </c>
      <c r="N184" s="37"/>
      <c r="O184" s="37"/>
      <c r="P184" s="37"/>
      <c r="Q184" s="37"/>
      <c r="R184" s="37"/>
      <c r="S184" s="37"/>
      <c r="T184" s="37"/>
      <c r="U184" s="36">
        <v>6</v>
      </c>
      <c r="V184" s="37"/>
      <c r="W184" s="36">
        <v>3</v>
      </c>
      <c r="X184" s="37"/>
      <c r="Y184" s="27">
        <f t="shared" si="22"/>
        <v>9</v>
      </c>
      <c r="Z184" s="35"/>
      <c r="AA184" s="89" t="s">
        <v>536</v>
      </c>
      <c r="AB184" s="47">
        <f t="shared" si="20"/>
        <v>0</v>
      </c>
      <c r="AC184" s="47">
        <f t="shared" si="25"/>
        <v>0</v>
      </c>
    </row>
    <row r="185" spans="1:29" ht="13.5" x14ac:dyDescent="0.25">
      <c r="A185" s="38">
        <v>715</v>
      </c>
      <c r="B185" s="35" t="s">
        <v>165</v>
      </c>
      <c r="C185" s="35" t="s">
        <v>396</v>
      </c>
      <c r="D185" s="35" t="s">
        <v>245</v>
      </c>
      <c r="E185" s="35" t="s">
        <v>409</v>
      </c>
      <c r="F185" s="35" t="s">
        <v>410</v>
      </c>
      <c r="G185" s="36">
        <v>5</v>
      </c>
      <c r="H185" s="28">
        <f t="shared" si="24"/>
        <v>6.75</v>
      </c>
      <c r="I185" s="36">
        <v>7</v>
      </c>
      <c r="J185" s="36">
        <v>11</v>
      </c>
      <c r="K185" s="36">
        <v>0.5</v>
      </c>
      <c r="L185" s="37"/>
      <c r="M185" s="36">
        <v>0.5</v>
      </c>
      <c r="N185" s="37"/>
      <c r="O185" s="37"/>
      <c r="P185" s="37"/>
      <c r="Q185" s="37"/>
      <c r="R185" s="37"/>
      <c r="S185" s="37"/>
      <c r="T185" s="37"/>
      <c r="U185" s="36">
        <v>6</v>
      </c>
      <c r="V185" s="37"/>
      <c r="W185" s="36">
        <v>3</v>
      </c>
      <c r="X185" s="37"/>
      <c r="Y185" s="27">
        <f t="shared" si="22"/>
        <v>9</v>
      </c>
      <c r="Z185" s="35" t="s">
        <v>165</v>
      </c>
      <c r="AA185" s="48"/>
      <c r="AB185" s="47">
        <f t="shared" si="20"/>
        <v>0</v>
      </c>
      <c r="AC185" s="47">
        <f t="shared" si="25"/>
        <v>0</v>
      </c>
    </row>
    <row r="186" spans="1:29" ht="13.5" x14ac:dyDescent="0.25">
      <c r="A186" s="39">
        <v>1004</v>
      </c>
      <c r="B186" s="40" t="s">
        <v>165</v>
      </c>
      <c r="C186" s="40" t="s">
        <v>396</v>
      </c>
      <c r="D186" s="40" t="s">
        <v>245</v>
      </c>
      <c r="E186" s="40" t="s">
        <v>409</v>
      </c>
      <c r="F186" s="40" t="s">
        <v>410</v>
      </c>
      <c r="G186" s="41">
        <v>5</v>
      </c>
      <c r="H186" s="42">
        <f t="shared" si="24"/>
        <v>0</v>
      </c>
      <c r="I186" s="36">
        <v>7</v>
      </c>
      <c r="J186" s="36">
        <v>11</v>
      </c>
      <c r="K186" s="36">
        <v>0.5</v>
      </c>
      <c r="L186" s="37"/>
      <c r="M186" s="36">
        <v>0.5</v>
      </c>
      <c r="N186" s="37"/>
      <c r="O186" s="37"/>
      <c r="P186" s="37"/>
      <c r="Q186" s="37"/>
      <c r="R186" s="37"/>
      <c r="S186" s="37"/>
      <c r="T186" s="37"/>
      <c r="U186" s="36">
        <v>6</v>
      </c>
      <c r="V186" s="37"/>
      <c r="W186" s="36">
        <v>3</v>
      </c>
      <c r="X186" s="37"/>
      <c r="Y186" s="27">
        <f t="shared" si="22"/>
        <v>9</v>
      </c>
      <c r="Z186" s="35" t="s">
        <v>165</v>
      </c>
      <c r="AA186" s="46"/>
      <c r="AB186" s="47">
        <f t="shared" si="20"/>
        <v>6.75</v>
      </c>
      <c r="AC186" s="47">
        <f t="shared" si="25"/>
        <v>0</v>
      </c>
    </row>
    <row r="187" spans="1:29" ht="13.5" x14ac:dyDescent="0.25">
      <c r="A187" s="38">
        <v>715</v>
      </c>
      <c r="B187" s="35" t="s">
        <v>165</v>
      </c>
      <c r="C187" s="35" t="s">
        <v>396</v>
      </c>
      <c r="D187" s="35" t="s">
        <v>245</v>
      </c>
      <c r="E187" s="35" t="s">
        <v>411</v>
      </c>
      <c r="F187" s="35" t="s">
        <v>412</v>
      </c>
      <c r="G187" s="36">
        <v>5</v>
      </c>
      <c r="H187" s="28">
        <f t="shared" si="24"/>
        <v>13.5</v>
      </c>
      <c r="I187" s="36">
        <v>16</v>
      </c>
      <c r="J187" s="36">
        <v>14</v>
      </c>
      <c r="K187" s="36">
        <v>1</v>
      </c>
      <c r="L187" s="37"/>
      <c r="M187" s="36">
        <v>1</v>
      </c>
      <c r="N187" s="37"/>
      <c r="O187" s="37"/>
      <c r="P187" s="37"/>
      <c r="Q187" s="37"/>
      <c r="R187" s="37"/>
      <c r="S187" s="37"/>
      <c r="T187" s="37"/>
      <c r="U187" s="36">
        <v>6</v>
      </c>
      <c r="V187" s="37"/>
      <c r="W187" s="36">
        <v>3</v>
      </c>
      <c r="X187" s="37"/>
      <c r="Y187" s="27">
        <f t="shared" si="22"/>
        <v>9</v>
      </c>
      <c r="Z187" s="35" t="s">
        <v>165</v>
      </c>
      <c r="AA187" s="48"/>
      <c r="AB187" s="47">
        <f t="shared" si="20"/>
        <v>0</v>
      </c>
      <c r="AC187" s="47">
        <f t="shared" si="25"/>
        <v>0</v>
      </c>
    </row>
    <row r="188" spans="1:29" ht="13.5" x14ac:dyDescent="0.25">
      <c r="A188" s="38">
        <v>715</v>
      </c>
      <c r="B188" s="35" t="s">
        <v>165</v>
      </c>
      <c r="C188" s="35" t="s">
        <v>396</v>
      </c>
      <c r="D188" s="35" t="s">
        <v>245</v>
      </c>
      <c r="E188" s="35" t="s">
        <v>413</v>
      </c>
      <c r="F188" s="35" t="s">
        <v>414</v>
      </c>
      <c r="G188" s="36">
        <v>5</v>
      </c>
      <c r="H188" s="28">
        <f t="shared" si="24"/>
        <v>13.5</v>
      </c>
      <c r="I188" s="36">
        <v>11</v>
      </c>
      <c r="J188" s="36">
        <v>15</v>
      </c>
      <c r="K188" s="36">
        <v>1</v>
      </c>
      <c r="L188" s="37"/>
      <c r="M188" s="36">
        <v>1</v>
      </c>
      <c r="N188" s="37"/>
      <c r="O188" s="37"/>
      <c r="P188" s="37"/>
      <c r="Q188" s="37"/>
      <c r="R188" s="37"/>
      <c r="S188" s="37"/>
      <c r="T188" s="37"/>
      <c r="U188" s="36">
        <v>6</v>
      </c>
      <c r="V188" s="37"/>
      <c r="W188" s="36">
        <v>3</v>
      </c>
      <c r="X188" s="37"/>
      <c r="Y188" s="27">
        <f t="shared" si="22"/>
        <v>9</v>
      </c>
      <c r="Z188" s="35" t="s">
        <v>165</v>
      </c>
      <c r="AA188" s="48"/>
      <c r="AB188" s="47">
        <f t="shared" si="20"/>
        <v>0</v>
      </c>
      <c r="AC188" s="47">
        <f t="shared" si="25"/>
        <v>0</v>
      </c>
    </row>
    <row r="189" spans="1:29" ht="13.5" x14ac:dyDescent="0.25">
      <c r="A189" s="39">
        <v>1004</v>
      </c>
      <c r="B189" s="40" t="s">
        <v>165</v>
      </c>
      <c r="C189" s="40" t="s">
        <v>396</v>
      </c>
      <c r="D189" s="40" t="s">
        <v>245</v>
      </c>
      <c r="E189" s="40" t="s">
        <v>415</v>
      </c>
      <c r="F189" s="40" t="s">
        <v>416</v>
      </c>
      <c r="G189" s="41">
        <v>5</v>
      </c>
      <c r="H189" s="42">
        <f t="shared" si="24"/>
        <v>0</v>
      </c>
      <c r="I189" s="36">
        <v>10</v>
      </c>
      <c r="J189" s="36">
        <v>7</v>
      </c>
      <c r="K189" s="36">
        <v>1</v>
      </c>
      <c r="L189" s="37"/>
      <c r="M189" s="36">
        <v>1</v>
      </c>
      <c r="N189" s="37"/>
      <c r="O189" s="37"/>
      <c r="P189" s="37"/>
      <c r="Q189" s="37"/>
      <c r="R189" s="37"/>
      <c r="S189" s="37"/>
      <c r="T189" s="37"/>
      <c r="U189" s="36">
        <v>6</v>
      </c>
      <c r="V189" s="37"/>
      <c r="W189" s="36">
        <v>3</v>
      </c>
      <c r="X189" s="37"/>
      <c r="Y189" s="27">
        <f t="shared" si="22"/>
        <v>9</v>
      </c>
      <c r="Z189" s="35" t="s">
        <v>165</v>
      </c>
      <c r="AA189" s="46"/>
      <c r="AB189" s="47">
        <f t="shared" si="20"/>
        <v>13.5</v>
      </c>
      <c r="AC189" s="47">
        <f t="shared" si="25"/>
        <v>0</v>
      </c>
    </row>
    <row r="190" spans="1:29" ht="13.5" x14ac:dyDescent="0.25">
      <c r="A190" s="39">
        <v>1004</v>
      </c>
      <c r="B190" s="40" t="s">
        <v>165</v>
      </c>
      <c r="C190" s="40" t="s">
        <v>396</v>
      </c>
      <c r="D190" s="40" t="s">
        <v>245</v>
      </c>
      <c r="E190" s="40" t="s">
        <v>417</v>
      </c>
      <c r="F190" s="40" t="s">
        <v>418</v>
      </c>
      <c r="G190" s="41">
        <v>5</v>
      </c>
      <c r="H190" s="42">
        <f t="shared" si="24"/>
        <v>0</v>
      </c>
      <c r="I190" s="36">
        <v>11</v>
      </c>
      <c r="J190" s="36">
        <v>13</v>
      </c>
      <c r="K190" s="36">
        <v>1</v>
      </c>
      <c r="L190" s="37"/>
      <c r="M190" s="36">
        <v>1</v>
      </c>
      <c r="N190" s="37"/>
      <c r="O190" s="37"/>
      <c r="P190" s="37"/>
      <c r="Q190" s="37"/>
      <c r="R190" s="37"/>
      <c r="S190" s="37"/>
      <c r="T190" s="37"/>
      <c r="U190" s="36">
        <v>6</v>
      </c>
      <c r="V190" s="37"/>
      <c r="W190" s="36">
        <v>3</v>
      </c>
      <c r="X190" s="37"/>
      <c r="Y190" s="27">
        <f t="shared" si="22"/>
        <v>9</v>
      </c>
      <c r="Z190" s="35" t="s">
        <v>165</v>
      </c>
      <c r="AA190" s="48"/>
      <c r="AB190" s="47">
        <f t="shared" si="20"/>
        <v>13.5</v>
      </c>
      <c r="AC190" s="47">
        <f t="shared" si="25"/>
        <v>0</v>
      </c>
    </row>
    <row r="191" spans="1:29" ht="13.5" x14ac:dyDescent="0.25">
      <c r="A191" s="39">
        <v>1004</v>
      </c>
      <c r="B191" s="40" t="s">
        <v>165</v>
      </c>
      <c r="C191" s="40" t="s">
        <v>396</v>
      </c>
      <c r="D191" s="40" t="s">
        <v>245</v>
      </c>
      <c r="E191" s="40" t="s">
        <v>419</v>
      </c>
      <c r="F191" s="40" t="s">
        <v>420</v>
      </c>
      <c r="G191" s="41">
        <v>5</v>
      </c>
      <c r="H191" s="42">
        <f t="shared" si="24"/>
        <v>0</v>
      </c>
      <c r="I191" s="36">
        <v>14</v>
      </c>
      <c r="J191" s="36">
        <v>9</v>
      </c>
      <c r="K191" s="36">
        <v>1</v>
      </c>
      <c r="L191" s="37"/>
      <c r="M191" s="36">
        <v>1</v>
      </c>
      <c r="N191" s="37"/>
      <c r="O191" s="37"/>
      <c r="P191" s="37"/>
      <c r="Q191" s="37"/>
      <c r="R191" s="37"/>
      <c r="S191" s="37"/>
      <c r="T191" s="37"/>
      <c r="U191" s="36">
        <v>6</v>
      </c>
      <c r="V191" s="37"/>
      <c r="W191" s="36">
        <v>3</v>
      </c>
      <c r="X191" s="37"/>
      <c r="Y191" s="27">
        <f t="shared" si="22"/>
        <v>9</v>
      </c>
      <c r="Z191" s="35" t="s">
        <v>165</v>
      </c>
      <c r="AA191" s="46"/>
      <c r="AB191" s="47">
        <f t="shared" si="20"/>
        <v>13.5</v>
      </c>
      <c r="AC191" s="47">
        <f t="shared" si="25"/>
        <v>0</v>
      </c>
    </row>
    <row r="192" spans="1:29" ht="13.5" x14ac:dyDescent="0.25">
      <c r="A192" s="39">
        <v>1004</v>
      </c>
      <c r="B192" s="40" t="s">
        <v>165</v>
      </c>
      <c r="C192" s="40" t="s">
        <v>396</v>
      </c>
      <c r="D192" s="40" t="s">
        <v>245</v>
      </c>
      <c r="E192" s="40" t="s">
        <v>421</v>
      </c>
      <c r="F192" s="40" t="s">
        <v>422</v>
      </c>
      <c r="G192" s="41">
        <v>5</v>
      </c>
      <c r="H192" s="42">
        <f t="shared" si="24"/>
        <v>0</v>
      </c>
      <c r="I192" s="36">
        <v>6</v>
      </c>
      <c r="J192" s="36">
        <v>10</v>
      </c>
      <c r="K192" s="36">
        <v>0.5</v>
      </c>
      <c r="L192" s="37"/>
      <c r="M192" s="36">
        <v>0.5</v>
      </c>
      <c r="N192" s="37"/>
      <c r="O192" s="37"/>
      <c r="P192" s="37"/>
      <c r="Q192" s="37"/>
      <c r="R192" s="37"/>
      <c r="S192" s="37"/>
      <c r="T192" s="37"/>
      <c r="U192" s="36">
        <v>6</v>
      </c>
      <c r="V192" s="37"/>
      <c r="W192" s="36">
        <v>3</v>
      </c>
      <c r="X192" s="37"/>
      <c r="Y192" s="27">
        <f t="shared" si="22"/>
        <v>9</v>
      </c>
      <c r="Z192" s="35" t="s">
        <v>165</v>
      </c>
      <c r="AA192" s="46"/>
      <c r="AB192" s="47">
        <f t="shared" si="20"/>
        <v>6.75</v>
      </c>
      <c r="AC192" s="47">
        <f t="shared" si="25"/>
        <v>0</v>
      </c>
    </row>
    <row r="193" spans="1:29" ht="13.5" x14ac:dyDescent="0.25">
      <c r="A193" s="38">
        <v>715</v>
      </c>
      <c r="B193" s="35" t="s">
        <v>165</v>
      </c>
      <c r="C193" s="35" t="s">
        <v>396</v>
      </c>
      <c r="D193" s="35" t="s">
        <v>245</v>
      </c>
      <c r="E193" s="35" t="s">
        <v>421</v>
      </c>
      <c r="F193" s="35" t="s">
        <v>422</v>
      </c>
      <c r="G193" s="36">
        <v>5</v>
      </c>
      <c r="H193" s="28">
        <f t="shared" si="24"/>
        <v>6.75</v>
      </c>
      <c r="I193" s="36">
        <v>6</v>
      </c>
      <c r="J193" s="36">
        <v>10</v>
      </c>
      <c r="K193" s="36">
        <v>0.5</v>
      </c>
      <c r="L193" s="37"/>
      <c r="M193" s="36">
        <v>0.5</v>
      </c>
      <c r="N193" s="37"/>
      <c r="O193" s="37"/>
      <c r="P193" s="37"/>
      <c r="Q193" s="37"/>
      <c r="R193" s="37"/>
      <c r="S193" s="37"/>
      <c r="T193" s="37"/>
      <c r="U193" s="36">
        <v>6</v>
      </c>
      <c r="V193" s="37"/>
      <c r="W193" s="36">
        <v>3</v>
      </c>
      <c r="X193" s="37"/>
      <c r="Y193" s="27">
        <f t="shared" si="22"/>
        <v>9</v>
      </c>
      <c r="Z193" s="35" t="s">
        <v>165</v>
      </c>
      <c r="AA193" s="46"/>
      <c r="AB193" s="47">
        <f t="shared" si="20"/>
        <v>0</v>
      </c>
      <c r="AC193" s="47">
        <f t="shared" si="25"/>
        <v>0</v>
      </c>
    </row>
    <row r="194" spans="1:29" ht="13.5" x14ac:dyDescent="0.25">
      <c r="A194" s="39">
        <v>1004</v>
      </c>
      <c r="B194" s="40" t="s">
        <v>165</v>
      </c>
      <c r="C194" s="40" t="s">
        <v>396</v>
      </c>
      <c r="D194" s="40" t="s">
        <v>245</v>
      </c>
      <c r="E194" s="40" t="s">
        <v>423</v>
      </c>
      <c r="F194" s="40" t="s">
        <v>424</v>
      </c>
      <c r="G194" s="41">
        <v>5</v>
      </c>
      <c r="H194" s="42">
        <f t="shared" si="24"/>
        <v>0</v>
      </c>
      <c r="I194" s="37"/>
      <c r="J194" s="36">
        <v>9</v>
      </c>
      <c r="K194" s="36">
        <v>0</v>
      </c>
      <c r="L194" s="37"/>
      <c r="M194" s="36">
        <v>0</v>
      </c>
      <c r="N194" s="37"/>
      <c r="O194" s="37"/>
      <c r="P194" s="37"/>
      <c r="Q194" s="37"/>
      <c r="R194" s="37"/>
      <c r="S194" s="37"/>
      <c r="T194" s="37"/>
      <c r="U194" s="36">
        <v>6</v>
      </c>
      <c r="V194" s="37"/>
      <c r="W194" s="36">
        <v>3</v>
      </c>
      <c r="X194" s="37"/>
      <c r="Y194" s="27">
        <f t="shared" si="22"/>
        <v>9</v>
      </c>
      <c r="Z194" s="35" t="s">
        <v>165</v>
      </c>
      <c r="AA194" s="89" t="s">
        <v>538</v>
      </c>
      <c r="AB194" s="87">
        <f t="shared" si="20"/>
        <v>0</v>
      </c>
      <c r="AC194" s="47">
        <f t="shared" si="25"/>
        <v>0</v>
      </c>
    </row>
    <row r="195" spans="1:29" ht="13.5" x14ac:dyDescent="0.25">
      <c r="A195" s="38">
        <v>715</v>
      </c>
      <c r="B195" s="35" t="s">
        <v>165</v>
      </c>
      <c r="C195" s="35" t="s">
        <v>396</v>
      </c>
      <c r="D195" s="35" t="s">
        <v>245</v>
      </c>
      <c r="E195" s="35" t="s">
        <v>425</v>
      </c>
      <c r="F195" s="35" t="s">
        <v>426</v>
      </c>
      <c r="G195" s="36">
        <v>5</v>
      </c>
      <c r="H195" s="28">
        <f t="shared" si="24"/>
        <v>13.5</v>
      </c>
      <c r="I195" s="36">
        <v>28</v>
      </c>
      <c r="J195" s="36">
        <v>26</v>
      </c>
      <c r="K195" s="36">
        <v>1</v>
      </c>
      <c r="L195" s="37"/>
      <c r="M195" s="36">
        <v>1</v>
      </c>
      <c r="N195" s="37"/>
      <c r="O195" s="37"/>
      <c r="P195" s="37"/>
      <c r="Q195" s="36">
        <v>0</v>
      </c>
      <c r="R195" s="37"/>
      <c r="S195" s="36">
        <v>0</v>
      </c>
      <c r="T195" s="37"/>
      <c r="U195" s="36">
        <v>6</v>
      </c>
      <c r="V195" s="37"/>
      <c r="W195" s="36">
        <v>3</v>
      </c>
      <c r="X195" s="37"/>
      <c r="Y195" s="27">
        <f t="shared" si="22"/>
        <v>9</v>
      </c>
      <c r="Z195" s="35" t="s">
        <v>165</v>
      </c>
      <c r="AA195" s="51"/>
      <c r="AB195" s="47">
        <f t="shared" si="20"/>
        <v>0</v>
      </c>
      <c r="AC195" s="47">
        <f t="shared" si="25"/>
        <v>0</v>
      </c>
    </row>
    <row r="196" spans="1:29" ht="13.5" x14ac:dyDescent="0.25">
      <c r="A196" s="38">
        <v>707</v>
      </c>
      <c r="B196" s="35" t="s">
        <v>165</v>
      </c>
      <c r="C196" s="35" t="s">
        <v>396</v>
      </c>
      <c r="D196" s="35" t="s">
        <v>200</v>
      </c>
      <c r="E196" s="35" t="s">
        <v>427</v>
      </c>
      <c r="F196" s="35" t="s">
        <v>428</v>
      </c>
      <c r="G196" s="36">
        <v>5</v>
      </c>
      <c r="H196" s="28">
        <f t="shared" si="24"/>
        <v>6.75</v>
      </c>
      <c r="I196" s="36">
        <v>28</v>
      </c>
      <c r="J196" s="36">
        <v>33</v>
      </c>
      <c r="K196" s="36">
        <v>0.5</v>
      </c>
      <c r="L196" s="37"/>
      <c r="M196" s="36">
        <v>0.5</v>
      </c>
      <c r="N196" s="37"/>
      <c r="O196" s="37"/>
      <c r="P196" s="37"/>
      <c r="Q196" s="37"/>
      <c r="R196" s="37"/>
      <c r="S196" s="37"/>
      <c r="T196" s="37"/>
      <c r="U196" s="36">
        <v>6</v>
      </c>
      <c r="V196" s="37"/>
      <c r="W196" s="36">
        <v>3</v>
      </c>
      <c r="X196" s="37"/>
      <c r="Y196" s="27">
        <f t="shared" si="22"/>
        <v>9</v>
      </c>
      <c r="Z196" s="35" t="s">
        <v>165</v>
      </c>
      <c r="AA196" s="54"/>
      <c r="AB196" s="47">
        <f t="shared" si="20"/>
        <v>0</v>
      </c>
      <c r="AC196" s="47">
        <f t="shared" si="25"/>
        <v>0</v>
      </c>
    </row>
    <row r="197" spans="1:29" ht="13.5" x14ac:dyDescent="0.25">
      <c r="A197" s="38">
        <v>723</v>
      </c>
      <c r="B197" s="35" t="s">
        <v>165</v>
      </c>
      <c r="C197" s="35" t="s">
        <v>396</v>
      </c>
      <c r="D197" s="35" t="s">
        <v>200</v>
      </c>
      <c r="E197" s="35" t="s">
        <v>427</v>
      </c>
      <c r="F197" s="35" t="s">
        <v>428</v>
      </c>
      <c r="G197" s="36">
        <v>5</v>
      </c>
      <c r="H197" s="28">
        <f t="shared" si="24"/>
        <v>6.75</v>
      </c>
      <c r="I197" s="36">
        <v>28</v>
      </c>
      <c r="J197" s="36">
        <v>33</v>
      </c>
      <c r="K197" s="36">
        <v>0.5</v>
      </c>
      <c r="L197" s="37"/>
      <c r="M197" s="36">
        <v>0.5</v>
      </c>
      <c r="N197" s="37"/>
      <c r="O197" s="37"/>
      <c r="P197" s="37"/>
      <c r="Q197" s="37"/>
      <c r="R197" s="37"/>
      <c r="S197" s="37"/>
      <c r="T197" s="37"/>
      <c r="U197" s="36">
        <v>6</v>
      </c>
      <c r="V197" s="37"/>
      <c r="W197" s="36">
        <v>3</v>
      </c>
      <c r="X197" s="37"/>
      <c r="Y197" s="27">
        <f t="shared" si="22"/>
        <v>9</v>
      </c>
      <c r="Z197" s="35" t="s">
        <v>165</v>
      </c>
      <c r="AA197" s="54"/>
      <c r="AB197" s="47">
        <f t="shared" si="20"/>
        <v>0</v>
      </c>
      <c r="AC197" s="47">
        <f t="shared" si="25"/>
        <v>0</v>
      </c>
    </row>
    <row r="198" spans="1:29" ht="13.5" x14ac:dyDescent="0.25">
      <c r="A198" s="38">
        <v>715</v>
      </c>
      <c r="B198" s="35" t="s">
        <v>165</v>
      </c>
      <c r="C198" s="35" t="s">
        <v>396</v>
      </c>
      <c r="D198" s="35" t="s">
        <v>245</v>
      </c>
      <c r="E198" s="35" t="s">
        <v>429</v>
      </c>
      <c r="F198" s="35" t="s">
        <v>430</v>
      </c>
      <c r="G198" s="36">
        <v>5</v>
      </c>
      <c r="H198" s="28">
        <f t="shared" si="24"/>
        <v>13.5</v>
      </c>
      <c r="I198" s="37"/>
      <c r="J198" s="37"/>
      <c r="K198" s="37"/>
      <c r="L198" s="37"/>
      <c r="M198" s="37"/>
      <c r="N198" s="37"/>
      <c r="O198" s="36">
        <v>36</v>
      </c>
      <c r="P198" s="36">
        <v>30</v>
      </c>
      <c r="Q198" s="36">
        <v>1</v>
      </c>
      <c r="R198" s="37"/>
      <c r="S198" s="36">
        <v>1</v>
      </c>
      <c r="T198" s="37"/>
      <c r="U198" s="36">
        <v>4.5</v>
      </c>
      <c r="V198" s="37"/>
      <c r="W198" s="36">
        <v>4.5</v>
      </c>
      <c r="X198" s="37"/>
      <c r="Y198" s="27">
        <f t="shared" si="22"/>
        <v>9</v>
      </c>
      <c r="Z198" s="35" t="s">
        <v>165</v>
      </c>
      <c r="AA198" s="48"/>
      <c r="AB198" s="47">
        <f t="shared" si="20"/>
        <v>0</v>
      </c>
      <c r="AC198" s="47">
        <f t="shared" si="25"/>
        <v>0</v>
      </c>
    </row>
    <row r="199" spans="1:29" ht="13.5" x14ac:dyDescent="0.25">
      <c r="A199" s="39">
        <v>1004</v>
      </c>
      <c r="B199" s="40" t="s">
        <v>165</v>
      </c>
      <c r="C199" s="40" t="s">
        <v>396</v>
      </c>
      <c r="D199" s="40" t="s">
        <v>245</v>
      </c>
      <c r="E199" s="40" t="s">
        <v>429</v>
      </c>
      <c r="F199" s="40" t="s">
        <v>430</v>
      </c>
      <c r="G199" s="41">
        <v>5</v>
      </c>
      <c r="H199" s="42">
        <f t="shared" si="24"/>
        <v>0</v>
      </c>
      <c r="I199" s="37"/>
      <c r="J199" s="37"/>
      <c r="K199" s="37"/>
      <c r="L199" s="37"/>
      <c r="M199" s="37"/>
      <c r="N199" s="37"/>
      <c r="O199" s="36">
        <v>36</v>
      </c>
      <c r="P199" s="36">
        <v>30</v>
      </c>
      <c r="Q199" s="36">
        <v>0</v>
      </c>
      <c r="R199" s="37"/>
      <c r="S199" s="36">
        <v>1</v>
      </c>
      <c r="T199" s="37"/>
      <c r="U199" s="36">
        <v>4.5</v>
      </c>
      <c r="V199" s="37"/>
      <c r="W199" s="36">
        <v>4.5</v>
      </c>
      <c r="X199" s="37"/>
      <c r="Y199" s="27">
        <f t="shared" si="22"/>
        <v>9</v>
      </c>
      <c r="Z199" s="35" t="s">
        <v>165</v>
      </c>
      <c r="AA199" s="48"/>
      <c r="AB199" s="47">
        <f t="shared" si="20"/>
        <v>6.75</v>
      </c>
      <c r="AC199" s="47">
        <f t="shared" si="25"/>
        <v>0</v>
      </c>
    </row>
    <row r="200" spans="1:29" ht="13.5" x14ac:dyDescent="0.25">
      <c r="A200" s="38">
        <v>715</v>
      </c>
      <c r="B200" s="35" t="s">
        <v>165</v>
      </c>
      <c r="C200" s="35" t="s">
        <v>396</v>
      </c>
      <c r="D200" s="35" t="s">
        <v>245</v>
      </c>
      <c r="E200" s="35" t="s">
        <v>431</v>
      </c>
      <c r="F200" s="35" t="s">
        <v>432</v>
      </c>
      <c r="G200" s="36">
        <v>5</v>
      </c>
      <c r="H200" s="28">
        <f t="shared" si="24"/>
        <v>13.5</v>
      </c>
      <c r="I200" s="37"/>
      <c r="J200" s="37"/>
      <c r="K200" s="37"/>
      <c r="L200" s="37"/>
      <c r="M200" s="37"/>
      <c r="N200" s="37"/>
      <c r="O200" s="36">
        <v>22</v>
      </c>
      <c r="P200" s="36">
        <v>22</v>
      </c>
      <c r="Q200" s="36">
        <v>1</v>
      </c>
      <c r="R200" s="37"/>
      <c r="S200" s="36">
        <v>1</v>
      </c>
      <c r="T200" s="37"/>
      <c r="U200" s="36">
        <v>6</v>
      </c>
      <c r="V200" s="37"/>
      <c r="W200" s="36">
        <v>3</v>
      </c>
      <c r="X200" s="37"/>
      <c r="Y200" s="27">
        <f t="shared" si="22"/>
        <v>9</v>
      </c>
      <c r="Z200" s="35" t="s">
        <v>165</v>
      </c>
      <c r="AA200" s="48"/>
      <c r="AB200" s="47">
        <f t="shared" si="20"/>
        <v>0</v>
      </c>
      <c r="AC200" s="47">
        <f t="shared" si="25"/>
        <v>0</v>
      </c>
    </row>
    <row r="201" spans="1:29" ht="13.5" x14ac:dyDescent="0.25">
      <c r="A201" s="38">
        <v>715</v>
      </c>
      <c r="B201" s="35" t="s">
        <v>165</v>
      </c>
      <c r="C201" s="35" t="s">
        <v>396</v>
      </c>
      <c r="D201" s="35" t="s">
        <v>245</v>
      </c>
      <c r="E201" s="35" t="s">
        <v>433</v>
      </c>
      <c r="F201" s="35" t="s">
        <v>434</v>
      </c>
      <c r="G201" s="36">
        <v>5</v>
      </c>
      <c r="H201" s="28">
        <f t="shared" si="24"/>
        <v>13.5</v>
      </c>
      <c r="I201" s="37"/>
      <c r="J201" s="37"/>
      <c r="K201" s="37"/>
      <c r="L201" s="37"/>
      <c r="M201" s="37"/>
      <c r="N201" s="37"/>
      <c r="O201" s="36">
        <v>19</v>
      </c>
      <c r="P201" s="36">
        <v>19</v>
      </c>
      <c r="Q201" s="36">
        <v>1</v>
      </c>
      <c r="R201" s="37"/>
      <c r="S201" s="36">
        <v>1</v>
      </c>
      <c r="T201" s="37"/>
      <c r="U201" s="36">
        <v>6</v>
      </c>
      <c r="V201" s="37"/>
      <c r="W201" s="36">
        <v>3</v>
      </c>
      <c r="X201" s="37"/>
      <c r="Y201" s="27">
        <f t="shared" si="22"/>
        <v>9</v>
      </c>
      <c r="Z201" s="35" t="s">
        <v>165</v>
      </c>
      <c r="AA201" s="54"/>
      <c r="AB201" s="47">
        <f t="shared" si="20"/>
        <v>0</v>
      </c>
      <c r="AC201" s="47">
        <f t="shared" si="25"/>
        <v>0</v>
      </c>
    </row>
    <row r="202" spans="1:29" ht="13.5" x14ac:dyDescent="0.25">
      <c r="A202" s="38">
        <v>715</v>
      </c>
      <c r="B202" s="35" t="s">
        <v>165</v>
      </c>
      <c r="C202" s="35" t="s">
        <v>396</v>
      </c>
      <c r="D202" s="35" t="s">
        <v>245</v>
      </c>
      <c r="E202" s="35" t="s">
        <v>435</v>
      </c>
      <c r="F202" s="35" t="s">
        <v>436</v>
      </c>
      <c r="G202" s="36">
        <v>5</v>
      </c>
      <c r="H202" s="28">
        <f t="shared" si="24"/>
        <v>6.75</v>
      </c>
      <c r="I202" s="37"/>
      <c r="J202" s="37"/>
      <c r="K202" s="37"/>
      <c r="L202" s="37"/>
      <c r="M202" s="37"/>
      <c r="N202" s="37"/>
      <c r="O202" s="36">
        <v>24</v>
      </c>
      <c r="P202" s="36">
        <v>27</v>
      </c>
      <c r="Q202" s="36">
        <v>0.5</v>
      </c>
      <c r="R202" s="37"/>
      <c r="S202" s="36">
        <v>0.5</v>
      </c>
      <c r="T202" s="37"/>
      <c r="U202" s="36">
        <v>6</v>
      </c>
      <c r="V202" s="37"/>
      <c r="W202" s="36">
        <v>3</v>
      </c>
      <c r="X202" s="37"/>
      <c r="Y202" s="27">
        <f t="shared" si="22"/>
        <v>9</v>
      </c>
      <c r="Z202" s="35" t="s">
        <v>165</v>
      </c>
      <c r="AA202" s="48"/>
      <c r="AB202" s="47">
        <f t="shared" si="20"/>
        <v>0</v>
      </c>
      <c r="AC202" s="47">
        <f t="shared" si="25"/>
        <v>0</v>
      </c>
    </row>
    <row r="203" spans="1:29" ht="13.5" x14ac:dyDescent="0.25">
      <c r="A203" s="39">
        <v>1004</v>
      </c>
      <c r="B203" s="40" t="s">
        <v>165</v>
      </c>
      <c r="C203" s="40" t="s">
        <v>396</v>
      </c>
      <c r="D203" s="40" t="s">
        <v>245</v>
      </c>
      <c r="E203" s="40" t="s">
        <v>435</v>
      </c>
      <c r="F203" s="40" t="s">
        <v>436</v>
      </c>
      <c r="G203" s="41">
        <v>5</v>
      </c>
      <c r="H203" s="42">
        <f t="shared" si="24"/>
        <v>0</v>
      </c>
      <c r="I203" s="37"/>
      <c r="J203" s="37"/>
      <c r="K203" s="37"/>
      <c r="L203" s="37"/>
      <c r="M203" s="37"/>
      <c r="N203" s="37"/>
      <c r="O203" s="36">
        <v>24</v>
      </c>
      <c r="P203" s="36">
        <v>27</v>
      </c>
      <c r="Q203" s="36">
        <v>0.5</v>
      </c>
      <c r="R203" s="37"/>
      <c r="S203" s="36">
        <v>0.5</v>
      </c>
      <c r="T203" s="37"/>
      <c r="U203" s="36">
        <v>6</v>
      </c>
      <c r="V203" s="37"/>
      <c r="W203" s="36">
        <v>3</v>
      </c>
      <c r="X203" s="37"/>
      <c r="Y203" s="27">
        <f t="shared" si="22"/>
        <v>9</v>
      </c>
      <c r="Z203" s="35" t="s">
        <v>165</v>
      </c>
      <c r="AA203" s="46"/>
      <c r="AB203" s="47">
        <f t="shared" si="20"/>
        <v>6.75</v>
      </c>
      <c r="AC203" s="47">
        <f t="shared" si="25"/>
        <v>0</v>
      </c>
    </row>
    <row r="204" spans="1:29" ht="13.5" x14ac:dyDescent="0.25">
      <c r="A204" s="38">
        <v>715</v>
      </c>
      <c r="B204" s="35" t="s">
        <v>165</v>
      </c>
      <c r="C204" s="35" t="s">
        <v>396</v>
      </c>
      <c r="D204" s="35" t="s">
        <v>245</v>
      </c>
      <c r="E204" s="35" t="s">
        <v>437</v>
      </c>
      <c r="F204" s="35" t="s">
        <v>438</v>
      </c>
      <c r="G204" s="36">
        <v>5</v>
      </c>
      <c r="H204" s="28">
        <f t="shared" si="24"/>
        <v>13.5</v>
      </c>
      <c r="I204" s="37"/>
      <c r="J204" s="37"/>
      <c r="K204" s="37"/>
      <c r="L204" s="37"/>
      <c r="M204" s="37"/>
      <c r="N204" s="37"/>
      <c r="O204" s="36">
        <v>15</v>
      </c>
      <c r="P204" s="36">
        <v>12</v>
      </c>
      <c r="Q204" s="36">
        <v>1</v>
      </c>
      <c r="R204" s="37"/>
      <c r="S204" s="36">
        <v>1</v>
      </c>
      <c r="T204" s="37"/>
      <c r="U204" s="36">
        <v>6</v>
      </c>
      <c r="V204" s="37"/>
      <c r="W204" s="36">
        <v>3</v>
      </c>
      <c r="X204" s="37"/>
      <c r="Y204" s="27">
        <f t="shared" si="22"/>
        <v>9</v>
      </c>
      <c r="Z204" s="35" t="s">
        <v>165</v>
      </c>
      <c r="AA204" s="48"/>
      <c r="AB204" s="47">
        <f t="shared" si="20"/>
        <v>0</v>
      </c>
      <c r="AC204" s="47">
        <f t="shared" si="25"/>
        <v>0</v>
      </c>
    </row>
    <row r="205" spans="1:29" ht="13.5" x14ac:dyDescent="0.25">
      <c r="A205" s="38">
        <v>715</v>
      </c>
      <c r="B205" s="35" t="s">
        <v>165</v>
      </c>
      <c r="C205" s="35" t="s">
        <v>396</v>
      </c>
      <c r="D205" s="35" t="s">
        <v>245</v>
      </c>
      <c r="E205" s="35" t="s">
        <v>439</v>
      </c>
      <c r="F205" s="35" t="s">
        <v>440</v>
      </c>
      <c r="G205" s="36">
        <v>5</v>
      </c>
      <c r="H205" s="28">
        <f t="shared" si="24"/>
        <v>13.5</v>
      </c>
      <c r="I205" s="37"/>
      <c r="J205" s="37"/>
      <c r="K205" s="37"/>
      <c r="L205" s="37"/>
      <c r="M205" s="37"/>
      <c r="N205" s="37"/>
      <c r="O205" s="36">
        <v>17</v>
      </c>
      <c r="P205" s="36">
        <v>13</v>
      </c>
      <c r="Q205" s="36">
        <v>1</v>
      </c>
      <c r="R205" s="37"/>
      <c r="S205" s="36">
        <v>1</v>
      </c>
      <c r="T205" s="37"/>
      <c r="U205" s="36">
        <v>6</v>
      </c>
      <c r="V205" s="37"/>
      <c r="W205" s="36">
        <v>3</v>
      </c>
      <c r="X205" s="37"/>
      <c r="Y205" s="27">
        <f t="shared" si="22"/>
        <v>9</v>
      </c>
      <c r="Z205" s="35" t="s">
        <v>165</v>
      </c>
      <c r="AA205" s="48"/>
      <c r="AB205" s="47">
        <f t="shared" si="20"/>
        <v>0</v>
      </c>
      <c r="AC205" s="47">
        <f t="shared" si="25"/>
        <v>0</v>
      </c>
    </row>
    <row r="206" spans="1:29" ht="13.5" x14ac:dyDescent="0.25">
      <c r="A206" s="39">
        <v>1004</v>
      </c>
      <c r="B206" s="40" t="s">
        <v>165</v>
      </c>
      <c r="C206" s="40" t="s">
        <v>396</v>
      </c>
      <c r="D206" s="40" t="s">
        <v>245</v>
      </c>
      <c r="E206" s="40" t="s">
        <v>441</v>
      </c>
      <c r="F206" s="40" t="s">
        <v>442</v>
      </c>
      <c r="G206" s="41">
        <v>5</v>
      </c>
      <c r="H206" s="42">
        <f t="shared" si="24"/>
        <v>0</v>
      </c>
      <c r="I206" s="37"/>
      <c r="J206" s="37"/>
      <c r="K206" s="37"/>
      <c r="L206" s="37"/>
      <c r="M206" s="37"/>
      <c r="N206" s="37"/>
      <c r="O206" s="36">
        <v>8</v>
      </c>
      <c r="P206" s="36">
        <v>14</v>
      </c>
      <c r="Q206" s="36">
        <v>1</v>
      </c>
      <c r="R206" s="37"/>
      <c r="S206" s="36">
        <v>1</v>
      </c>
      <c r="T206" s="37"/>
      <c r="U206" s="36">
        <v>6</v>
      </c>
      <c r="V206" s="37"/>
      <c r="W206" s="36">
        <v>3</v>
      </c>
      <c r="X206" s="37"/>
      <c r="Y206" s="27">
        <f t="shared" si="22"/>
        <v>9</v>
      </c>
      <c r="Z206" s="35" t="s">
        <v>165</v>
      </c>
      <c r="AA206" s="46"/>
      <c r="AB206" s="47">
        <f t="shared" si="20"/>
        <v>13.5</v>
      </c>
      <c r="AC206" s="47">
        <f t="shared" si="25"/>
        <v>0</v>
      </c>
    </row>
    <row r="207" spans="1:29" ht="13.5" x14ac:dyDescent="0.25">
      <c r="A207" s="38">
        <v>715</v>
      </c>
      <c r="B207" s="35" t="s">
        <v>165</v>
      </c>
      <c r="C207" s="35" t="s">
        <v>396</v>
      </c>
      <c r="D207" s="35" t="s">
        <v>245</v>
      </c>
      <c r="E207" s="35" t="s">
        <v>443</v>
      </c>
      <c r="F207" s="35" t="s">
        <v>444</v>
      </c>
      <c r="G207" s="36">
        <v>5</v>
      </c>
      <c r="H207" s="28">
        <f t="shared" si="24"/>
        <v>13.5</v>
      </c>
      <c r="I207" s="37"/>
      <c r="J207" s="37"/>
      <c r="K207" s="37"/>
      <c r="L207" s="37"/>
      <c r="M207" s="37"/>
      <c r="N207" s="37"/>
      <c r="O207" s="36">
        <v>7</v>
      </c>
      <c r="P207" s="36">
        <v>12</v>
      </c>
      <c r="Q207" s="36">
        <v>1</v>
      </c>
      <c r="R207" s="37"/>
      <c r="S207" s="36">
        <v>1</v>
      </c>
      <c r="T207" s="37"/>
      <c r="U207" s="36">
        <v>6</v>
      </c>
      <c r="V207" s="37"/>
      <c r="W207" s="36">
        <v>3</v>
      </c>
      <c r="X207" s="37"/>
      <c r="Y207" s="27">
        <f t="shared" si="22"/>
        <v>9</v>
      </c>
      <c r="Z207" s="35" t="s">
        <v>165</v>
      </c>
      <c r="AA207" s="48"/>
      <c r="AB207" s="47">
        <f t="shared" ref="AB207:AB221" si="26">IF($A207=1004,ROUND((((($K207+$Q207)*$U207)+(($L207+$R207)*$V207)+(($M207+$S207)*$W207)+(($N207+$T207)*$X207))*$G207)/10*3,2),0)</f>
        <v>0</v>
      </c>
      <c r="AC207" s="47">
        <f t="shared" si="25"/>
        <v>0</v>
      </c>
    </row>
    <row r="208" spans="1:29" ht="13.5" x14ac:dyDescent="0.25">
      <c r="A208" s="38">
        <v>715</v>
      </c>
      <c r="B208" s="35" t="s">
        <v>165</v>
      </c>
      <c r="C208" s="35" t="s">
        <v>396</v>
      </c>
      <c r="D208" s="35" t="s">
        <v>245</v>
      </c>
      <c r="E208" s="35" t="s">
        <v>445</v>
      </c>
      <c r="F208" s="35" t="s">
        <v>446</v>
      </c>
      <c r="G208" s="36">
        <v>5</v>
      </c>
      <c r="H208" s="28">
        <f t="shared" si="24"/>
        <v>13.5</v>
      </c>
      <c r="I208" s="37"/>
      <c r="J208" s="37"/>
      <c r="K208" s="37"/>
      <c r="L208" s="37"/>
      <c r="M208" s="37"/>
      <c r="N208" s="37"/>
      <c r="O208" s="36">
        <v>10</v>
      </c>
      <c r="P208" s="36">
        <v>13</v>
      </c>
      <c r="Q208" s="36">
        <v>1</v>
      </c>
      <c r="R208" s="37"/>
      <c r="S208" s="36">
        <v>1</v>
      </c>
      <c r="T208" s="37"/>
      <c r="U208" s="36">
        <v>6</v>
      </c>
      <c r="V208" s="37"/>
      <c r="W208" s="36">
        <v>3</v>
      </c>
      <c r="X208" s="37"/>
      <c r="Y208" s="27">
        <f t="shared" si="22"/>
        <v>9</v>
      </c>
      <c r="Z208" s="35" t="s">
        <v>165</v>
      </c>
      <c r="AA208" s="48"/>
      <c r="AB208" s="47">
        <f t="shared" si="26"/>
        <v>0</v>
      </c>
      <c r="AC208" s="47">
        <f t="shared" si="25"/>
        <v>0</v>
      </c>
    </row>
    <row r="209" spans="1:29" ht="13.5" x14ac:dyDescent="0.25">
      <c r="A209" s="39">
        <v>1004</v>
      </c>
      <c r="B209" s="40" t="s">
        <v>165</v>
      </c>
      <c r="C209" s="40" t="s">
        <v>396</v>
      </c>
      <c r="D209" s="40" t="s">
        <v>245</v>
      </c>
      <c r="E209" s="40" t="s">
        <v>447</v>
      </c>
      <c r="F209" s="40" t="s">
        <v>448</v>
      </c>
      <c r="G209" s="41">
        <v>5</v>
      </c>
      <c r="H209" s="42">
        <f t="shared" si="24"/>
        <v>0</v>
      </c>
      <c r="I209" s="37"/>
      <c r="J209" s="37"/>
      <c r="K209" s="37"/>
      <c r="L209" s="37"/>
      <c r="M209" s="37"/>
      <c r="N209" s="37"/>
      <c r="O209" s="37"/>
      <c r="P209" s="37"/>
      <c r="Q209" s="36">
        <v>0</v>
      </c>
      <c r="R209" s="37"/>
      <c r="S209" s="36">
        <v>0</v>
      </c>
      <c r="T209" s="37"/>
      <c r="U209" s="36">
        <v>6</v>
      </c>
      <c r="V209" s="37"/>
      <c r="W209" s="36">
        <v>3</v>
      </c>
      <c r="X209" s="37"/>
      <c r="Y209" s="27">
        <f t="shared" si="22"/>
        <v>9</v>
      </c>
      <c r="Z209" s="35" t="s">
        <v>165</v>
      </c>
      <c r="AA209" s="88" t="s">
        <v>537</v>
      </c>
      <c r="AB209" s="47">
        <f t="shared" si="26"/>
        <v>0</v>
      </c>
      <c r="AC209" s="47">
        <f t="shared" si="25"/>
        <v>0</v>
      </c>
    </row>
    <row r="210" spans="1:29" ht="13.5" x14ac:dyDescent="0.25">
      <c r="A210" s="39">
        <v>1004</v>
      </c>
      <c r="B210" s="40" t="s">
        <v>165</v>
      </c>
      <c r="C210" s="40" t="s">
        <v>396</v>
      </c>
      <c r="D210" s="40" t="s">
        <v>245</v>
      </c>
      <c r="E210" s="40" t="s">
        <v>449</v>
      </c>
      <c r="F210" s="40" t="s">
        <v>450</v>
      </c>
      <c r="G210" s="41">
        <v>5</v>
      </c>
      <c r="H210" s="42">
        <f t="shared" si="24"/>
        <v>0</v>
      </c>
      <c r="I210" s="37"/>
      <c r="J210" s="37"/>
      <c r="K210" s="37"/>
      <c r="L210" s="37"/>
      <c r="M210" s="37"/>
      <c r="N210" s="37"/>
      <c r="O210" s="36">
        <v>19</v>
      </c>
      <c r="P210" s="36">
        <v>19</v>
      </c>
      <c r="Q210" s="36">
        <v>1</v>
      </c>
      <c r="R210" s="37"/>
      <c r="S210" s="36">
        <v>1</v>
      </c>
      <c r="T210" s="37"/>
      <c r="U210" s="36">
        <v>6</v>
      </c>
      <c r="V210" s="37"/>
      <c r="W210" s="36">
        <v>3</v>
      </c>
      <c r="X210" s="37"/>
      <c r="Y210" s="27">
        <f t="shared" si="22"/>
        <v>9</v>
      </c>
      <c r="Z210" s="35" t="s">
        <v>165</v>
      </c>
      <c r="AA210" s="46"/>
      <c r="AB210" s="47">
        <f t="shared" si="26"/>
        <v>13.5</v>
      </c>
      <c r="AC210" s="47">
        <f t="shared" si="25"/>
        <v>0</v>
      </c>
    </row>
    <row r="211" spans="1:29" ht="13.5" x14ac:dyDescent="0.25">
      <c r="A211" s="39">
        <v>1004</v>
      </c>
      <c r="B211" s="40" t="s">
        <v>165</v>
      </c>
      <c r="C211" s="40" t="s">
        <v>396</v>
      </c>
      <c r="D211" s="40" t="s">
        <v>245</v>
      </c>
      <c r="E211" s="40" t="s">
        <v>451</v>
      </c>
      <c r="F211" s="40" t="s">
        <v>452</v>
      </c>
      <c r="G211" s="41">
        <v>5</v>
      </c>
      <c r="H211" s="42">
        <f t="shared" si="24"/>
        <v>0</v>
      </c>
      <c r="I211" s="37"/>
      <c r="J211" s="37"/>
      <c r="K211" s="37"/>
      <c r="L211" s="37"/>
      <c r="M211" s="37"/>
      <c r="N211" s="37"/>
      <c r="O211" s="37"/>
      <c r="P211" s="36">
        <v>8</v>
      </c>
      <c r="Q211" s="36">
        <v>0</v>
      </c>
      <c r="R211" s="37"/>
      <c r="S211" s="36">
        <v>0</v>
      </c>
      <c r="T211" s="37"/>
      <c r="U211" s="36">
        <v>6</v>
      </c>
      <c r="V211" s="37"/>
      <c r="W211" s="36">
        <v>3</v>
      </c>
      <c r="X211" s="37"/>
      <c r="Y211" s="27">
        <f t="shared" si="22"/>
        <v>9</v>
      </c>
      <c r="Z211" s="35" t="s">
        <v>165</v>
      </c>
      <c r="AA211" s="89" t="s">
        <v>538</v>
      </c>
      <c r="AB211" s="47">
        <f t="shared" si="26"/>
        <v>0</v>
      </c>
      <c r="AC211" s="47">
        <f t="shared" si="25"/>
        <v>0</v>
      </c>
    </row>
    <row r="212" spans="1:29" ht="13.5" x14ac:dyDescent="0.25">
      <c r="A212" s="38">
        <v>715</v>
      </c>
      <c r="B212" s="35" t="s">
        <v>165</v>
      </c>
      <c r="C212" s="35" t="s">
        <v>396</v>
      </c>
      <c r="D212" s="35" t="s">
        <v>245</v>
      </c>
      <c r="E212" s="35" t="s">
        <v>453</v>
      </c>
      <c r="F212" s="35" t="s">
        <v>454</v>
      </c>
      <c r="G212" s="36">
        <v>5</v>
      </c>
      <c r="H212" s="28">
        <f t="shared" si="24"/>
        <v>13.5</v>
      </c>
      <c r="I212" s="37"/>
      <c r="J212" s="37"/>
      <c r="K212" s="37"/>
      <c r="L212" s="37"/>
      <c r="M212" s="37"/>
      <c r="N212" s="37"/>
      <c r="O212" s="36">
        <v>9</v>
      </c>
      <c r="P212" s="36">
        <v>7</v>
      </c>
      <c r="Q212" s="36">
        <v>1</v>
      </c>
      <c r="R212" s="37"/>
      <c r="S212" s="36">
        <v>1</v>
      </c>
      <c r="T212" s="37"/>
      <c r="U212" s="36">
        <v>6</v>
      </c>
      <c r="V212" s="37"/>
      <c r="W212" s="36">
        <v>3</v>
      </c>
      <c r="X212" s="37"/>
      <c r="Y212" s="27">
        <f t="shared" si="22"/>
        <v>9</v>
      </c>
      <c r="Z212" s="35" t="s">
        <v>165</v>
      </c>
      <c r="AA212" s="46"/>
      <c r="AB212" s="47">
        <f t="shared" si="26"/>
        <v>0</v>
      </c>
      <c r="AC212" s="47">
        <f t="shared" si="25"/>
        <v>0</v>
      </c>
    </row>
    <row r="213" spans="1:29" ht="13.5" x14ac:dyDescent="0.25">
      <c r="A213" s="39">
        <v>1004</v>
      </c>
      <c r="B213" s="40" t="s">
        <v>165</v>
      </c>
      <c r="C213" s="40" t="s">
        <v>396</v>
      </c>
      <c r="D213" s="40" t="s">
        <v>245</v>
      </c>
      <c r="E213" s="40" t="s">
        <v>455</v>
      </c>
      <c r="F213" s="40" t="s">
        <v>456</v>
      </c>
      <c r="G213" s="41">
        <v>5</v>
      </c>
      <c r="H213" s="42">
        <f t="shared" si="24"/>
        <v>0</v>
      </c>
      <c r="I213" s="37"/>
      <c r="J213" s="37"/>
      <c r="K213" s="37"/>
      <c r="L213" s="37"/>
      <c r="M213" s="37"/>
      <c r="N213" s="37"/>
      <c r="O213" s="37"/>
      <c r="P213" s="37"/>
      <c r="Q213" s="36">
        <v>0</v>
      </c>
      <c r="R213" s="37"/>
      <c r="S213" s="36">
        <v>0</v>
      </c>
      <c r="T213" s="37"/>
      <c r="U213" s="36">
        <v>6</v>
      </c>
      <c r="V213" s="37"/>
      <c r="W213" s="36">
        <v>3</v>
      </c>
      <c r="X213" s="37"/>
      <c r="Y213" s="27">
        <f t="shared" si="22"/>
        <v>9</v>
      </c>
      <c r="Z213" s="35" t="s">
        <v>165</v>
      </c>
      <c r="AA213" s="89" t="s">
        <v>538</v>
      </c>
      <c r="AB213" s="47">
        <f t="shared" si="26"/>
        <v>0</v>
      </c>
      <c r="AC213" s="47">
        <f t="shared" si="25"/>
        <v>0</v>
      </c>
    </row>
    <row r="214" spans="1:29" ht="13.5" x14ac:dyDescent="0.25">
      <c r="A214" s="38">
        <v>715</v>
      </c>
      <c r="B214" s="35" t="s">
        <v>165</v>
      </c>
      <c r="C214" s="35" t="s">
        <v>396</v>
      </c>
      <c r="D214" s="35" t="s">
        <v>245</v>
      </c>
      <c r="E214" s="35" t="s">
        <v>457</v>
      </c>
      <c r="F214" s="35" t="s">
        <v>458</v>
      </c>
      <c r="G214" s="36">
        <v>5</v>
      </c>
      <c r="H214" s="28">
        <f t="shared" si="24"/>
        <v>13.5</v>
      </c>
      <c r="I214" s="37"/>
      <c r="J214" s="37"/>
      <c r="K214" s="37"/>
      <c r="L214" s="37"/>
      <c r="M214" s="37"/>
      <c r="N214" s="37"/>
      <c r="O214" s="36">
        <v>10</v>
      </c>
      <c r="P214" s="36">
        <v>8</v>
      </c>
      <c r="Q214" s="36">
        <v>1</v>
      </c>
      <c r="R214" s="37"/>
      <c r="S214" s="36">
        <v>1</v>
      </c>
      <c r="T214" s="37"/>
      <c r="U214" s="36">
        <v>6</v>
      </c>
      <c r="V214" s="37"/>
      <c r="W214" s="36">
        <v>3</v>
      </c>
      <c r="X214" s="37"/>
      <c r="Y214" s="27">
        <f t="shared" si="22"/>
        <v>9</v>
      </c>
      <c r="Z214" s="35" t="s">
        <v>165</v>
      </c>
      <c r="AA214" s="48"/>
      <c r="AB214" s="47">
        <f t="shared" si="26"/>
        <v>0</v>
      </c>
      <c r="AC214" s="47">
        <f t="shared" si="25"/>
        <v>0</v>
      </c>
    </row>
    <row r="215" spans="1:29" ht="13.5" x14ac:dyDescent="0.25">
      <c r="A215" s="39">
        <v>1004</v>
      </c>
      <c r="B215" s="40" t="s">
        <v>165</v>
      </c>
      <c r="C215" s="40" t="s">
        <v>396</v>
      </c>
      <c r="D215" s="40" t="s">
        <v>245</v>
      </c>
      <c r="E215" s="40" t="s">
        <v>459</v>
      </c>
      <c r="F215" s="40" t="s">
        <v>460</v>
      </c>
      <c r="G215" s="41">
        <v>5</v>
      </c>
      <c r="H215" s="42">
        <f t="shared" si="24"/>
        <v>0</v>
      </c>
      <c r="I215" s="36">
        <v>17</v>
      </c>
      <c r="J215" s="36">
        <v>8</v>
      </c>
      <c r="K215" s="36">
        <v>1</v>
      </c>
      <c r="L215" s="37"/>
      <c r="M215" s="36">
        <v>1</v>
      </c>
      <c r="N215" s="37"/>
      <c r="O215" s="37"/>
      <c r="P215" s="37"/>
      <c r="Q215" s="37"/>
      <c r="R215" s="37"/>
      <c r="S215" s="37"/>
      <c r="T215" s="37"/>
      <c r="U215" s="36">
        <v>6</v>
      </c>
      <c r="V215" s="37"/>
      <c r="W215" s="36">
        <v>3</v>
      </c>
      <c r="X215" s="37"/>
      <c r="Y215" s="27">
        <f t="shared" si="22"/>
        <v>9</v>
      </c>
      <c r="Z215" s="35" t="s">
        <v>165</v>
      </c>
      <c r="AA215" s="51"/>
      <c r="AB215" s="47">
        <f t="shared" si="26"/>
        <v>13.5</v>
      </c>
      <c r="AC215" s="47">
        <f t="shared" si="25"/>
        <v>0</v>
      </c>
    </row>
    <row r="216" spans="1:29" ht="13.5" x14ac:dyDescent="0.25">
      <c r="A216" s="38">
        <v>715</v>
      </c>
      <c r="B216" s="35" t="s">
        <v>165</v>
      </c>
      <c r="C216" s="35" t="s">
        <v>396</v>
      </c>
      <c r="D216" s="35" t="s">
        <v>245</v>
      </c>
      <c r="E216" s="35" t="s">
        <v>461</v>
      </c>
      <c r="F216" s="35" t="s">
        <v>462</v>
      </c>
      <c r="G216" s="36">
        <v>5</v>
      </c>
      <c r="H216" s="28">
        <f t="shared" si="24"/>
        <v>0</v>
      </c>
      <c r="I216" s="37"/>
      <c r="J216" s="37"/>
      <c r="K216" s="37"/>
      <c r="L216" s="37"/>
      <c r="M216" s="37"/>
      <c r="N216" s="37"/>
      <c r="O216" s="36">
        <v>5</v>
      </c>
      <c r="P216" s="36">
        <v>7</v>
      </c>
      <c r="Q216" s="36">
        <v>0</v>
      </c>
      <c r="R216" s="37"/>
      <c r="S216" s="36">
        <v>0</v>
      </c>
      <c r="T216" s="37"/>
      <c r="U216" s="36">
        <v>6</v>
      </c>
      <c r="V216" s="37"/>
      <c r="W216" s="36">
        <v>3</v>
      </c>
      <c r="X216" s="37"/>
      <c r="Y216" s="27">
        <f t="shared" si="22"/>
        <v>9</v>
      </c>
      <c r="Z216" s="35" t="s">
        <v>165</v>
      </c>
      <c r="AA216" s="88" t="s">
        <v>539</v>
      </c>
      <c r="AB216" s="47">
        <f t="shared" si="26"/>
        <v>0</v>
      </c>
      <c r="AC216" s="47">
        <f t="shared" si="25"/>
        <v>0</v>
      </c>
    </row>
    <row r="217" spans="1:29" ht="13.5" x14ac:dyDescent="0.25">
      <c r="A217" s="38">
        <v>715</v>
      </c>
      <c r="B217" s="35" t="s">
        <v>165</v>
      </c>
      <c r="C217" s="35" t="s">
        <v>396</v>
      </c>
      <c r="D217" s="35" t="s">
        <v>245</v>
      </c>
      <c r="E217" s="35" t="s">
        <v>463</v>
      </c>
      <c r="F217" s="35" t="s">
        <v>464</v>
      </c>
      <c r="G217" s="36">
        <v>5</v>
      </c>
      <c r="H217" s="28">
        <f t="shared" si="24"/>
        <v>13.5</v>
      </c>
      <c r="I217" s="37"/>
      <c r="J217" s="36">
        <v>7</v>
      </c>
      <c r="K217" s="36">
        <v>1</v>
      </c>
      <c r="L217" s="37"/>
      <c r="M217" s="36">
        <v>1</v>
      </c>
      <c r="N217" s="37"/>
      <c r="O217" s="37"/>
      <c r="P217" s="37"/>
      <c r="Q217" s="37"/>
      <c r="R217" s="37"/>
      <c r="S217" s="37"/>
      <c r="T217" s="37"/>
      <c r="U217" s="36">
        <v>6</v>
      </c>
      <c r="V217" s="37"/>
      <c r="W217" s="36">
        <v>3</v>
      </c>
      <c r="X217" s="37"/>
      <c r="Y217" s="27">
        <f t="shared" si="22"/>
        <v>9</v>
      </c>
      <c r="Z217" s="35" t="s">
        <v>165</v>
      </c>
      <c r="AA217" s="89" t="s">
        <v>536</v>
      </c>
      <c r="AB217" s="47">
        <f t="shared" si="26"/>
        <v>0</v>
      </c>
      <c r="AC217" s="47">
        <f t="shared" si="25"/>
        <v>0</v>
      </c>
    </row>
    <row r="218" spans="1:29" ht="13.5" x14ac:dyDescent="0.25">
      <c r="A218" s="38">
        <v>715</v>
      </c>
      <c r="B218" s="35" t="s">
        <v>165</v>
      </c>
      <c r="C218" s="35" t="s">
        <v>396</v>
      </c>
      <c r="D218" s="35" t="s">
        <v>245</v>
      </c>
      <c r="E218" s="35" t="s">
        <v>465</v>
      </c>
      <c r="F218" s="35" t="s">
        <v>466</v>
      </c>
      <c r="G218" s="36">
        <v>5</v>
      </c>
      <c r="H218" s="28">
        <f t="shared" si="24"/>
        <v>13.5</v>
      </c>
      <c r="I218" s="36">
        <v>34</v>
      </c>
      <c r="J218" s="36">
        <v>23</v>
      </c>
      <c r="K218" s="36">
        <v>1</v>
      </c>
      <c r="L218" s="37"/>
      <c r="M218" s="36">
        <v>1</v>
      </c>
      <c r="N218" s="37"/>
      <c r="O218" s="37"/>
      <c r="P218" s="37"/>
      <c r="Q218" s="37"/>
      <c r="R218" s="37"/>
      <c r="S218" s="37"/>
      <c r="T218" s="37"/>
      <c r="U218" s="36">
        <v>6</v>
      </c>
      <c r="V218" s="37"/>
      <c r="W218" s="36">
        <v>3</v>
      </c>
      <c r="X218" s="37"/>
      <c r="Y218" s="27">
        <f t="shared" ref="Y218:Y238" si="27">SUM(U218:X218)</f>
        <v>9</v>
      </c>
      <c r="Z218" s="35" t="s">
        <v>165</v>
      </c>
      <c r="AA218" s="48"/>
      <c r="AB218" s="47">
        <f t="shared" si="26"/>
        <v>0</v>
      </c>
      <c r="AC218" s="47">
        <f t="shared" si="25"/>
        <v>0</v>
      </c>
    </row>
    <row r="219" spans="1:29" ht="13.5" x14ac:dyDescent="0.25">
      <c r="A219" s="38">
        <v>715</v>
      </c>
      <c r="B219" s="35" t="s">
        <v>165</v>
      </c>
      <c r="C219" s="35" t="s">
        <v>396</v>
      </c>
      <c r="D219" s="35" t="s">
        <v>200</v>
      </c>
      <c r="E219" s="35" t="s">
        <v>467</v>
      </c>
      <c r="F219" s="35" t="s">
        <v>468</v>
      </c>
      <c r="G219" s="36">
        <v>5</v>
      </c>
      <c r="H219" s="28">
        <f t="shared" si="24"/>
        <v>27</v>
      </c>
      <c r="I219" s="36">
        <v>46</v>
      </c>
      <c r="J219" s="36">
        <v>54</v>
      </c>
      <c r="K219" s="36">
        <v>2</v>
      </c>
      <c r="L219" s="37"/>
      <c r="M219" s="36">
        <v>2</v>
      </c>
      <c r="N219" s="37"/>
      <c r="O219" s="37"/>
      <c r="P219" s="37"/>
      <c r="Q219" s="37"/>
      <c r="R219" s="37"/>
      <c r="S219" s="37"/>
      <c r="T219" s="37"/>
      <c r="U219" s="36">
        <v>6</v>
      </c>
      <c r="V219" s="37"/>
      <c r="W219" s="36">
        <v>3</v>
      </c>
      <c r="X219" s="37"/>
      <c r="Y219" s="27">
        <f t="shared" si="27"/>
        <v>9</v>
      </c>
      <c r="Z219" s="35" t="s">
        <v>165</v>
      </c>
      <c r="AA219" s="51"/>
      <c r="AB219" s="47">
        <f t="shared" si="26"/>
        <v>0</v>
      </c>
      <c r="AC219" s="47">
        <f t="shared" si="25"/>
        <v>0</v>
      </c>
    </row>
    <row r="220" spans="1:29" ht="13.5" x14ac:dyDescent="0.25">
      <c r="A220" s="39">
        <v>1004</v>
      </c>
      <c r="B220" s="40" t="s">
        <v>165</v>
      </c>
      <c r="C220" s="40" t="s">
        <v>396</v>
      </c>
      <c r="D220" s="40" t="s">
        <v>245</v>
      </c>
      <c r="E220" s="40" t="s">
        <v>469</v>
      </c>
      <c r="F220" s="40" t="s">
        <v>470</v>
      </c>
      <c r="G220" s="41">
        <v>5</v>
      </c>
      <c r="H220" s="42">
        <f t="shared" si="24"/>
        <v>0</v>
      </c>
      <c r="I220" s="37"/>
      <c r="J220" s="37"/>
      <c r="K220" s="37"/>
      <c r="L220" s="37"/>
      <c r="M220" s="37"/>
      <c r="N220" s="37"/>
      <c r="O220" s="36">
        <v>19</v>
      </c>
      <c r="P220" s="36">
        <v>23</v>
      </c>
      <c r="Q220" s="36">
        <v>1</v>
      </c>
      <c r="R220" s="37"/>
      <c r="S220" s="36">
        <v>1</v>
      </c>
      <c r="T220" s="37"/>
      <c r="U220" s="36">
        <v>6</v>
      </c>
      <c r="V220" s="37"/>
      <c r="W220" s="36">
        <v>3</v>
      </c>
      <c r="X220" s="37"/>
      <c r="Y220" s="27">
        <f t="shared" si="27"/>
        <v>9</v>
      </c>
      <c r="Z220" s="35" t="s">
        <v>165</v>
      </c>
      <c r="AA220" s="51"/>
      <c r="AB220" s="47">
        <f t="shared" si="26"/>
        <v>13.5</v>
      </c>
      <c r="AC220" s="47">
        <f t="shared" si="25"/>
        <v>0</v>
      </c>
    </row>
    <row r="221" spans="1:29" ht="13.5" x14ac:dyDescent="0.25">
      <c r="A221" s="39">
        <v>1004</v>
      </c>
      <c r="B221" s="40" t="s">
        <v>165</v>
      </c>
      <c r="C221" s="40" t="s">
        <v>396</v>
      </c>
      <c r="D221" s="40" t="s">
        <v>245</v>
      </c>
      <c r="E221" s="40" t="s">
        <v>471</v>
      </c>
      <c r="F221" s="40" t="s">
        <v>472</v>
      </c>
      <c r="G221" s="41">
        <v>5</v>
      </c>
      <c r="H221" s="42">
        <f t="shared" si="24"/>
        <v>0</v>
      </c>
      <c r="I221" s="37"/>
      <c r="J221" s="37"/>
      <c r="K221" s="37"/>
      <c r="L221" s="37"/>
      <c r="M221" s="37"/>
      <c r="N221" s="37"/>
      <c r="O221" s="36">
        <v>3</v>
      </c>
      <c r="P221" s="36">
        <v>13</v>
      </c>
      <c r="Q221" s="36">
        <v>0</v>
      </c>
      <c r="R221" s="37"/>
      <c r="S221" s="36">
        <v>0</v>
      </c>
      <c r="T221" s="37"/>
      <c r="U221" s="36">
        <v>6</v>
      </c>
      <c r="V221" s="37"/>
      <c r="W221" s="36">
        <v>3</v>
      </c>
      <c r="X221" s="37"/>
      <c r="Y221" s="27">
        <f t="shared" si="27"/>
        <v>9</v>
      </c>
      <c r="Z221" s="35" t="s">
        <v>165</v>
      </c>
      <c r="AA221" s="88" t="s">
        <v>539</v>
      </c>
      <c r="AB221" s="47">
        <f t="shared" si="26"/>
        <v>0</v>
      </c>
      <c r="AC221" s="47">
        <f t="shared" si="25"/>
        <v>0</v>
      </c>
    </row>
    <row r="222" spans="1:29" ht="13.5" x14ac:dyDescent="0.25">
      <c r="A222" s="39">
        <v>1004</v>
      </c>
      <c r="B222" s="40" t="s">
        <v>165</v>
      </c>
      <c r="C222" s="40" t="s">
        <v>396</v>
      </c>
      <c r="D222" s="40" t="s">
        <v>289</v>
      </c>
      <c r="E222" s="40" t="s">
        <v>473</v>
      </c>
      <c r="F222" s="40" t="s">
        <v>474</v>
      </c>
      <c r="G222" s="41">
        <v>30</v>
      </c>
      <c r="H222" s="42">
        <f>0*(3.5*5+1*1+0.5*0+1*0)</f>
        <v>0</v>
      </c>
      <c r="I222" s="36">
        <v>20</v>
      </c>
      <c r="J222" s="36">
        <v>24</v>
      </c>
      <c r="K222" s="37"/>
      <c r="L222" s="37"/>
      <c r="M222" s="37"/>
      <c r="N222" s="37"/>
      <c r="O222" s="36">
        <v>19</v>
      </c>
      <c r="P222" s="36">
        <v>13</v>
      </c>
      <c r="Q222" s="37"/>
      <c r="R222" s="37"/>
      <c r="S222" s="37"/>
      <c r="T222" s="37"/>
      <c r="U222" s="37"/>
      <c r="V222" s="37"/>
      <c r="W222" s="37"/>
      <c r="X222" s="37"/>
      <c r="Y222" s="27">
        <f t="shared" si="27"/>
        <v>0</v>
      </c>
      <c r="Z222" s="35" t="s">
        <v>165</v>
      </c>
      <c r="AA222" s="109"/>
      <c r="AB222" s="47">
        <f>15*3.5+4.5*1+0*0.5</f>
        <v>57</v>
      </c>
      <c r="AC222" s="47">
        <f>IF($A222=1004,ROUND((((($K222+$Q222)*$U222)+(($L222+$R222)*$V222)+(($M222+$S222)*$W222)+(($N222+$T222)*$X222))*$G222)/10*3,2),0)</f>
        <v>0</v>
      </c>
    </row>
    <row r="223" spans="1:29" ht="13.5" x14ac:dyDescent="0.25">
      <c r="A223" s="38">
        <v>715</v>
      </c>
      <c r="B223" s="35" t="s">
        <v>165</v>
      </c>
      <c r="C223" s="35" t="s">
        <v>396</v>
      </c>
      <c r="D223" s="35" t="s">
        <v>289</v>
      </c>
      <c r="E223" s="35" t="s">
        <v>473</v>
      </c>
      <c r="F223" s="56" t="s">
        <v>474</v>
      </c>
      <c r="G223" s="57">
        <v>30</v>
      </c>
      <c r="H223" s="58">
        <f>3.5*4+1*15+0.5*0+1*0</f>
        <v>29</v>
      </c>
      <c r="I223" s="36">
        <v>20</v>
      </c>
      <c r="J223" s="36">
        <v>24</v>
      </c>
      <c r="K223" s="37"/>
      <c r="L223" s="37"/>
      <c r="M223" s="37"/>
      <c r="N223" s="37"/>
      <c r="O223" s="36">
        <v>19</v>
      </c>
      <c r="P223" s="36">
        <v>13</v>
      </c>
      <c r="Q223" s="37"/>
      <c r="R223" s="37"/>
      <c r="S223" s="37"/>
      <c r="T223" s="37"/>
      <c r="U223" s="37"/>
      <c r="V223" s="37"/>
      <c r="W223" s="37"/>
      <c r="X223" s="37"/>
      <c r="Y223" s="27">
        <f t="shared" si="27"/>
        <v>0</v>
      </c>
      <c r="Z223" s="35" t="s">
        <v>165</v>
      </c>
      <c r="AA223" s="110"/>
      <c r="AB223" s="47"/>
      <c r="AC223" s="47">
        <f>IF($A223=1004,ROUND((((($K223+$Q223)*$U223)+(($L223+$R223)*$V223)+(($M223+$S223)*$W223)+(($N223+$T223)*$X223))*$G223)/10*3,2),0)</f>
        <v>0</v>
      </c>
    </row>
    <row r="224" spans="1:29" ht="13.5" x14ac:dyDescent="0.25">
      <c r="A224" s="38">
        <v>723</v>
      </c>
      <c r="B224" s="35" t="s">
        <v>165</v>
      </c>
      <c r="C224" s="35" t="s">
        <v>396</v>
      </c>
      <c r="D224" s="35" t="s">
        <v>289</v>
      </c>
      <c r="E224" s="35" t="s">
        <v>473</v>
      </c>
      <c r="F224" s="56" t="s">
        <v>474</v>
      </c>
      <c r="G224" s="57">
        <v>30</v>
      </c>
      <c r="H224" s="58">
        <f>3.5*0+1*0+0.5*0+1*0</f>
        <v>0</v>
      </c>
      <c r="I224" s="36">
        <v>20</v>
      </c>
      <c r="J224" s="36">
        <v>24</v>
      </c>
      <c r="K224" s="37"/>
      <c r="L224" s="37"/>
      <c r="M224" s="37"/>
      <c r="N224" s="37"/>
      <c r="O224" s="36">
        <v>19</v>
      </c>
      <c r="P224" s="36">
        <v>13</v>
      </c>
      <c r="Q224" s="37"/>
      <c r="R224" s="37"/>
      <c r="S224" s="37"/>
      <c r="T224" s="37"/>
      <c r="U224" s="37"/>
      <c r="V224" s="37"/>
      <c r="W224" s="37"/>
      <c r="X224" s="37"/>
      <c r="Y224" s="27">
        <f t="shared" si="27"/>
        <v>0</v>
      </c>
      <c r="Z224" s="35" t="s">
        <v>165</v>
      </c>
      <c r="AA224" s="110"/>
      <c r="AB224" s="47"/>
      <c r="AC224" s="47">
        <f>IF($A224=1004,ROUND((((($K224+$Q224)*$U224)+(($L224+$R224)*$V224)+(($M224+$S224)*$W224)+(($N224+$T224)*$X224))*$G224)/10*3,2),0)</f>
        <v>0</v>
      </c>
    </row>
    <row r="225" spans="1:29" ht="13.5" x14ac:dyDescent="0.25">
      <c r="A225" s="38">
        <v>749</v>
      </c>
      <c r="B225" s="35" t="s">
        <v>165</v>
      </c>
      <c r="C225" s="35" t="s">
        <v>396</v>
      </c>
      <c r="D225" s="35" t="s">
        <v>289</v>
      </c>
      <c r="E225" s="35" t="s">
        <v>473</v>
      </c>
      <c r="F225" s="56" t="s">
        <v>474</v>
      </c>
      <c r="G225" s="57">
        <v>30</v>
      </c>
      <c r="H225" s="58">
        <f>3.5*1+1*0+0.5*0+1*0</f>
        <v>3.5</v>
      </c>
      <c r="I225" s="36">
        <v>20</v>
      </c>
      <c r="J225" s="36">
        <v>24</v>
      </c>
      <c r="K225" s="37"/>
      <c r="L225" s="37"/>
      <c r="M225" s="37"/>
      <c r="N225" s="37"/>
      <c r="O225" s="36">
        <v>19</v>
      </c>
      <c r="P225" s="36">
        <v>13</v>
      </c>
      <c r="Q225" s="37"/>
      <c r="R225" s="37"/>
      <c r="S225" s="37"/>
      <c r="T225" s="37"/>
      <c r="U225" s="37"/>
      <c r="V225" s="37"/>
      <c r="W225" s="37"/>
      <c r="X225" s="37"/>
      <c r="Y225" s="27">
        <f t="shared" si="27"/>
        <v>0</v>
      </c>
      <c r="Z225" s="35" t="s">
        <v>165</v>
      </c>
      <c r="AA225" s="110"/>
      <c r="AB225" s="47"/>
      <c r="AC225" s="47">
        <f>IF($A225=1004,ROUND((((($K225+$Q225)*$U225)+(($L225+$R225)*$V225)+(($M225+$S225)*$W225)+(($N225+$T225)*$X225))*$G225)/10*3,2),0)</f>
        <v>0</v>
      </c>
    </row>
    <row r="226" spans="1:29" ht="13.5" x14ac:dyDescent="0.25">
      <c r="A226" s="39">
        <v>915</v>
      </c>
      <c r="B226" s="40" t="s">
        <v>165</v>
      </c>
      <c r="C226" s="40" t="s">
        <v>396</v>
      </c>
      <c r="D226" s="40" t="s">
        <v>289</v>
      </c>
      <c r="E226" s="40" t="s">
        <v>473</v>
      </c>
      <c r="F226" s="40" t="s">
        <v>474</v>
      </c>
      <c r="G226" s="41">
        <v>30</v>
      </c>
      <c r="H226" s="42">
        <f>0*(3.5*2+1*0+0.5*0+1*0)</f>
        <v>0</v>
      </c>
      <c r="I226" s="36">
        <v>20</v>
      </c>
      <c r="J226" s="36">
        <v>24</v>
      </c>
      <c r="K226" s="37"/>
      <c r="L226" s="37"/>
      <c r="M226" s="37"/>
      <c r="N226" s="37"/>
      <c r="O226" s="36">
        <v>19</v>
      </c>
      <c r="P226" s="36">
        <v>13</v>
      </c>
      <c r="Q226" s="37"/>
      <c r="R226" s="37"/>
      <c r="S226" s="37"/>
      <c r="T226" s="37"/>
      <c r="U226" s="37"/>
      <c r="V226" s="37"/>
      <c r="W226" s="37"/>
      <c r="X226" s="37"/>
      <c r="Y226" s="27">
        <f t="shared" si="27"/>
        <v>0</v>
      </c>
      <c r="Z226" s="35" t="s">
        <v>165</v>
      </c>
      <c r="AA226" s="110"/>
      <c r="AB226" s="47"/>
      <c r="AC226" s="47">
        <f>IF($A226=1004,ROUND((((($K226+$Q226)*$U226)+(($L226+$R226)*$V226)+(($M226+$S226)*$W226)+(($N226+$T226)*$X226))*$G226)/10*3,2),0)</f>
        <v>0</v>
      </c>
    </row>
    <row r="227" spans="1:29" ht="13.5" x14ac:dyDescent="0.25">
      <c r="A227" s="38">
        <v>707</v>
      </c>
      <c r="B227" s="35" t="s">
        <v>165</v>
      </c>
      <c r="C227" s="35" t="s">
        <v>396</v>
      </c>
      <c r="D227" s="35" t="s">
        <v>289</v>
      </c>
      <c r="E227" s="35" t="s">
        <v>473</v>
      </c>
      <c r="F227" s="56" t="s">
        <v>474</v>
      </c>
      <c r="G227" s="57">
        <v>30</v>
      </c>
      <c r="H227" s="58">
        <f>3.5*1+1*0+0.5*0+1*1</f>
        <v>4.5</v>
      </c>
      <c r="I227" s="36">
        <v>20</v>
      </c>
      <c r="J227" s="36">
        <v>24</v>
      </c>
      <c r="K227" s="37"/>
      <c r="L227" s="37"/>
      <c r="M227" s="37"/>
      <c r="N227" s="37"/>
      <c r="O227" s="36">
        <v>19</v>
      </c>
      <c r="P227" s="36">
        <v>13</v>
      </c>
      <c r="Q227" s="37"/>
      <c r="R227" s="37"/>
      <c r="S227" s="37"/>
      <c r="T227" s="37"/>
      <c r="U227" s="37"/>
      <c r="V227" s="37"/>
      <c r="W227" s="37"/>
      <c r="X227" s="37"/>
      <c r="Y227" s="27">
        <f t="shared" si="27"/>
        <v>0</v>
      </c>
      <c r="Z227" s="35" t="s">
        <v>165</v>
      </c>
      <c r="AA227" s="110"/>
      <c r="AB227" s="47"/>
      <c r="AC227" s="47">
        <f>IF($A228=1004,ROUND((((($K227+$Q227)*$U227)+(($L227+$R227)*$V227)+(($M227+$S227)*$W227)+(($N227+$T227)*$X227))*$G227)/10*3,2),0)</f>
        <v>0</v>
      </c>
    </row>
    <row r="228" spans="1:29" ht="13.5" x14ac:dyDescent="0.25">
      <c r="A228" s="38">
        <v>707</v>
      </c>
      <c r="B228" s="35" t="s">
        <v>165</v>
      </c>
      <c r="C228" s="35" t="s">
        <v>475</v>
      </c>
      <c r="D228" s="35" t="s">
        <v>200</v>
      </c>
      <c r="E228" s="35" t="s">
        <v>476</v>
      </c>
      <c r="F228" s="35" t="s">
        <v>499</v>
      </c>
      <c r="G228" s="36">
        <v>2</v>
      </c>
      <c r="H228" s="28">
        <f t="shared" ref="H228:H236" si="28">IF(AND($A228&lt;&gt;1004,$A228&lt;&gt;915,$A228&lt;&gt;410), ROUND(((((($K228+$Q228)*$U228)+(($L228+$R228)*$V228)+(($M228+$S228)*$W228)+(($N228+$T228)*$X228))*$G228)/10*3),2),0)</f>
        <v>1.2</v>
      </c>
      <c r="I228" s="37"/>
      <c r="J228" s="37"/>
      <c r="K228" s="37"/>
      <c r="L228" s="36">
        <v>0.3333333</v>
      </c>
      <c r="M228" s="37"/>
      <c r="N228" s="36">
        <v>0</v>
      </c>
      <c r="O228" s="37"/>
      <c r="P228" s="37"/>
      <c r="Q228" s="37"/>
      <c r="R228" s="37"/>
      <c r="S228" s="37"/>
      <c r="T228" s="37"/>
      <c r="U228" s="37"/>
      <c r="V228" s="36">
        <v>6</v>
      </c>
      <c r="W228" s="37"/>
      <c r="X228" s="36">
        <v>1</v>
      </c>
      <c r="Y228" s="27">
        <f t="shared" si="27"/>
        <v>7</v>
      </c>
      <c r="Z228" s="35" t="s">
        <v>292</v>
      </c>
      <c r="AA228" s="55"/>
      <c r="AB228" s="47">
        <f t="shared" ref="AB228:AB238" si="29">IF($A228=1004,ROUND((((($K228+$Q228)*$U228)+(($L228+$R228)*$V228)+(($M228+$S228)*$W228)+(($N228+$T228)*$X228))*$G228)/10*3,2),0)</f>
        <v>0</v>
      </c>
      <c r="AC228" s="47">
        <f t="shared" ref="AC228:AC236" si="30">IF(OR($A228=410,$A228=915),ROUND((((($K228+$Q228)*$U228)+(($L228+$R228)*$V228)+(($M228+$S228)*$W228)+(($N228+$T228)*$X228))*$G228)/10*3,2),0)</f>
        <v>0</v>
      </c>
    </row>
    <row r="229" spans="1:29" ht="24.75" x14ac:dyDescent="0.25">
      <c r="A229" s="38">
        <v>715</v>
      </c>
      <c r="B229" s="35" t="s">
        <v>165</v>
      </c>
      <c r="C229" s="35" t="s">
        <v>475</v>
      </c>
      <c r="D229" s="35" t="s">
        <v>200</v>
      </c>
      <c r="E229" s="35" t="s">
        <v>476</v>
      </c>
      <c r="F229" s="35" t="s">
        <v>477</v>
      </c>
      <c r="G229" s="36">
        <v>3</v>
      </c>
      <c r="H229" s="28">
        <f t="shared" si="28"/>
        <v>13.5</v>
      </c>
      <c r="I229" s="37"/>
      <c r="J229" s="37"/>
      <c r="K229" s="37"/>
      <c r="L229" s="36">
        <v>2</v>
      </c>
      <c r="M229" s="37"/>
      <c r="N229" s="36">
        <v>3</v>
      </c>
      <c r="O229" s="37"/>
      <c r="P229" s="37"/>
      <c r="Q229" s="37"/>
      <c r="R229" s="37"/>
      <c r="S229" s="37"/>
      <c r="T229" s="37"/>
      <c r="U229" s="37"/>
      <c r="V229" s="36">
        <v>6</v>
      </c>
      <c r="W229" s="37"/>
      <c r="X229" s="36">
        <v>1</v>
      </c>
      <c r="Y229" s="27">
        <f t="shared" si="27"/>
        <v>7</v>
      </c>
      <c r="Z229" s="35" t="s">
        <v>292</v>
      </c>
      <c r="AA229" s="55"/>
      <c r="AB229" s="47">
        <f t="shared" si="29"/>
        <v>0</v>
      </c>
      <c r="AC229" s="47">
        <f t="shared" si="30"/>
        <v>0</v>
      </c>
    </row>
    <row r="230" spans="1:29" ht="24.75" x14ac:dyDescent="0.25">
      <c r="A230" s="38">
        <v>749</v>
      </c>
      <c r="B230" s="35" t="s">
        <v>165</v>
      </c>
      <c r="C230" s="35" t="s">
        <v>475</v>
      </c>
      <c r="D230" s="35" t="s">
        <v>200</v>
      </c>
      <c r="E230" s="35" t="s">
        <v>476</v>
      </c>
      <c r="F230" s="35" t="s">
        <v>478</v>
      </c>
      <c r="G230" s="36">
        <v>2</v>
      </c>
      <c r="H230" s="28">
        <f t="shared" si="28"/>
        <v>9.6</v>
      </c>
      <c r="I230" s="37"/>
      <c r="J230" s="37"/>
      <c r="K230" s="37"/>
      <c r="L230" s="36">
        <v>2</v>
      </c>
      <c r="M230" s="37"/>
      <c r="N230" s="36">
        <v>4</v>
      </c>
      <c r="O230" s="37"/>
      <c r="P230" s="37"/>
      <c r="Q230" s="37"/>
      <c r="R230" s="37"/>
      <c r="S230" s="37"/>
      <c r="T230" s="37"/>
      <c r="U230" s="37"/>
      <c r="V230" s="36">
        <v>6</v>
      </c>
      <c r="W230" s="37"/>
      <c r="X230" s="36">
        <v>1</v>
      </c>
      <c r="Y230" s="27">
        <f t="shared" si="27"/>
        <v>7</v>
      </c>
      <c r="Z230" s="35" t="s">
        <v>292</v>
      </c>
      <c r="AA230" s="55"/>
      <c r="AB230" s="47">
        <f t="shared" si="29"/>
        <v>0</v>
      </c>
      <c r="AC230" s="47">
        <f t="shared" si="30"/>
        <v>0</v>
      </c>
    </row>
    <row r="231" spans="1:29" ht="24.75" x14ac:dyDescent="0.25">
      <c r="A231" s="38">
        <v>715</v>
      </c>
      <c r="B231" s="35" t="s">
        <v>165</v>
      </c>
      <c r="C231" s="35" t="s">
        <v>475</v>
      </c>
      <c r="D231" s="35" t="s">
        <v>200</v>
      </c>
      <c r="E231" s="35" t="s">
        <v>476</v>
      </c>
      <c r="F231" s="35" t="s">
        <v>478</v>
      </c>
      <c r="G231" s="36">
        <v>2</v>
      </c>
      <c r="H231" s="28">
        <f t="shared" si="28"/>
        <v>9.6</v>
      </c>
      <c r="I231" s="37"/>
      <c r="J231" s="37"/>
      <c r="K231" s="37"/>
      <c r="L231" s="36">
        <v>2</v>
      </c>
      <c r="M231" s="37"/>
      <c r="N231" s="36">
        <v>4</v>
      </c>
      <c r="O231" s="37"/>
      <c r="P231" s="37"/>
      <c r="Q231" s="37"/>
      <c r="R231" s="37"/>
      <c r="S231" s="37"/>
      <c r="T231" s="37"/>
      <c r="U231" s="37"/>
      <c r="V231" s="36">
        <v>6</v>
      </c>
      <c r="W231" s="37"/>
      <c r="X231" s="36">
        <v>1</v>
      </c>
      <c r="Y231" s="27">
        <f t="shared" si="27"/>
        <v>7</v>
      </c>
      <c r="Z231" s="35" t="s">
        <v>292</v>
      </c>
      <c r="AA231" s="55"/>
      <c r="AB231" s="47">
        <f t="shared" si="29"/>
        <v>0</v>
      </c>
      <c r="AC231" s="47">
        <f t="shared" si="30"/>
        <v>0</v>
      </c>
    </row>
    <row r="232" spans="1:29" ht="13.5" x14ac:dyDescent="0.25">
      <c r="A232" s="38">
        <v>749</v>
      </c>
      <c r="B232" s="35" t="s">
        <v>165</v>
      </c>
      <c r="C232" s="35" t="s">
        <v>475</v>
      </c>
      <c r="D232" s="35" t="s">
        <v>200</v>
      </c>
      <c r="E232" s="35" t="s">
        <v>476</v>
      </c>
      <c r="F232" s="35" t="s">
        <v>500</v>
      </c>
      <c r="G232" s="36">
        <v>2</v>
      </c>
      <c r="H232" s="28">
        <f t="shared" si="28"/>
        <v>9.6</v>
      </c>
      <c r="I232" s="37"/>
      <c r="J232" s="37"/>
      <c r="K232" s="37"/>
      <c r="L232" s="36">
        <v>2</v>
      </c>
      <c r="M232" s="37"/>
      <c r="N232" s="36">
        <v>4</v>
      </c>
      <c r="O232" s="37"/>
      <c r="P232" s="37"/>
      <c r="Q232" s="37"/>
      <c r="R232" s="37"/>
      <c r="S232" s="37"/>
      <c r="T232" s="37"/>
      <c r="U232" s="37"/>
      <c r="V232" s="36">
        <v>6</v>
      </c>
      <c r="W232" s="37"/>
      <c r="X232" s="36">
        <v>1</v>
      </c>
      <c r="Y232" s="27">
        <f t="shared" si="27"/>
        <v>7</v>
      </c>
      <c r="Z232" s="35" t="s">
        <v>292</v>
      </c>
      <c r="AA232" s="55"/>
      <c r="AB232" s="47">
        <f t="shared" si="29"/>
        <v>0</v>
      </c>
      <c r="AC232" s="47">
        <f t="shared" si="30"/>
        <v>0</v>
      </c>
    </row>
    <row r="233" spans="1:29" ht="13.5" x14ac:dyDescent="0.25">
      <c r="A233" s="38">
        <v>749</v>
      </c>
      <c r="B233" s="35" t="s">
        <v>165</v>
      </c>
      <c r="C233" s="35" t="s">
        <v>475</v>
      </c>
      <c r="D233" s="35" t="s">
        <v>200</v>
      </c>
      <c r="E233" s="35" t="s">
        <v>479</v>
      </c>
      <c r="F233" s="35" t="s">
        <v>480</v>
      </c>
      <c r="G233" s="36">
        <v>3</v>
      </c>
      <c r="H233" s="28">
        <f t="shared" si="28"/>
        <v>21.6</v>
      </c>
      <c r="I233" s="79"/>
      <c r="J233" s="79"/>
      <c r="K233" s="79"/>
      <c r="L233" s="36">
        <v>3</v>
      </c>
      <c r="M233" s="79"/>
      <c r="N233" s="36">
        <v>6</v>
      </c>
      <c r="O233" s="37"/>
      <c r="P233" s="37"/>
      <c r="Q233" s="37"/>
      <c r="R233" s="37"/>
      <c r="S233" s="37"/>
      <c r="T233" s="37"/>
      <c r="U233" s="37"/>
      <c r="V233" s="36">
        <v>6</v>
      </c>
      <c r="W233" s="37"/>
      <c r="X233" s="36">
        <v>1</v>
      </c>
      <c r="Y233" s="27">
        <f t="shared" si="27"/>
        <v>7</v>
      </c>
      <c r="Z233" s="35" t="s">
        <v>292</v>
      </c>
      <c r="AA233" s="55"/>
      <c r="AB233" s="47">
        <f t="shared" si="29"/>
        <v>0</v>
      </c>
      <c r="AC233" s="47">
        <f t="shared" si="30"/>
        <v>0</v>
      </c>
    </row>
    <row r="234" spans="1:29" ht="13.5" x14ac:dyDescent="0.25">
      <c r="A234" s="38">
        <v>749</v>
      </c>
      <c r="B234" s="35" t="s">
        <v>165</v>
      </c>
      <c r="C234" s="35" t="s">
        <v>475</v>
      </c>
      <c r="D234" s="35" t="s">
        <v>200</v>
      </c>
      <c r="E234" s="35" t="s">
        <v>479</v>
      </c>
      <c r="F234" s="35" t="s">
        <v>481</v>
      </c>
      <c r="G234" s="36">
        <v>4</v>
      </c>
      <c r="H234" s="28">
        <f t="shared" si="28"/>
        <v>19.2</v>
      </c>
      <c r="I234" s="79"/>
      <c r="J234" s="79"/>
      <c r="K234" s="79"/>
      <c r="L234" s="36">
        <v>2</v>
      </c>
      <c r="M234" s="79"/>
      <c r="N234" s="36">
        <v>4</v>
      </c>
      <c r="O234" s="37"/>
      <c r="P234" s="37"/>
      <c r="Q234" s="37"/>
      <c r="R234" s="37"/>
      <c r="S234" s="37"/>
      <c r="T234" s="37"/>
      <c r="U234" s="37"/>
      <c r="V234" s="36">
        <v>6</v>
      </c>
      <c r="W234" s="37"/>
      <c r="X234" s="36">
        <v>1</v>
      </c>
      <c r="Y234" s="27">
        <f t="shared" si="27"/>
        <v>7</v>
      </c>
      <c r="Z234" s="35" t="s">
        <v>292</v>
      </c>
      <c r="AA234" s="55"/>
      <c r="AB234" s="47">
        <f t="shared" si="29"/>
        <v>0</v>
      </c>
      <c r="AC234" s="47">
        <f t="shared" si="30"/>
        <v>0</v>
      </c>
    </row>
    <row r="235" spans="1:29" ht="24.75" x14ac:dyDescent="0.25">
      <c r="A235" s="38">
        <v>749</v>
      </c>
      <c r="B235" s="35" t="s">
        <v>165</v>
      </c>
      <c r="C235" s="35" t="s">
        <v>475</v>
      </c>
      <c r="D235" s="35" t="s">
        <v>200</v>
      </c>
      <c r="E235" s="35" t="s">
        <v>479</v>
      </c>
      <c r="F235" s="35" t="s">
        <v>482</v>
      </c>
      <c r="G235" s="36">
        <v>3</v>
      </c>
      <c r="H235" s="28">
        <f t="shared" si="28"/>
        <v>7.2</v>
      </c>
      <c r="I235" s="79"/>
      <c r="J235" s="79"/>
      <c r="K235" s="79"/>
      <c r="L235" s="36">
        <v>1</v>
      </c>
      <c r="M235" s="79"/>
      <c r="N235" s="36">
        <v>2</v>
      </c>
      <c r="O235" s="37"/>
      <c r="P235" s="37"/>
      <c r="Q235" s="37"/>
      <c r="R235" s="37"/>
      <c r="S235" s="37"/>
      <c r="T235" s="37"/>
      <c r="U235" s="37"/>
      <c r="V235" s="36">
        <v>6</v>
      </c>
      <c r="W235" s="37"/>
      <c r="X235" s="36">
        <v>1</v>
      </c>
      <c r="Y235" s="27">
        <f t="shared" si="27"/>
        <v>7</v>
      </c>
      <c r="Z235" s="35" t="s">
        <v>292</v>
      </c>
      <c r="AA235" s="55"/>
      <c r="AB235" s="47">
        <f t="shared" si="29"/>
        <v>0</v>
      </c>
      <c r="AC235" s="47">
        <f t="shared" si="30"/>
        <v>0</v>
      </c>
    </row>
    <row r="236" spans="1:29" ht="13.5" x14ac:dyDescent="0.25">
      <c r="A236" s="38">
        <v>749</v>
      </c>
      <c r="B236" s="35" t="s">
        <v>165</v>
      </c>
      <c r="C236" s="35" t="s">
        <v>475</v>
      </c>
      <c r="D236" s="35" t="s">
        <v>200</v>
      </c>
      <c r="E236" s="35" t="s">
        <v>544</v>
      </c>
      <c r="F236" s="35" t="s">
        <v>545</v>
      </c>
      <c r="G236" s="36">
        <v>8.6</v>
      </c>
      <c r="H236" s="28">
        <f t="shared" si="28"/>
        <v>18.059999999999999</v>
      </c>
      <c r="I236" s="79"/>
      <c r="J236" s="79"/>
      <c r="K236" s="79"/>
      <c r="L236" s="36">
        <v>1</v>
      </c>
      <c r="M236" s="79"/>
      <c r="N236" s="36"/>
      <c r="O236" s="37"/>
      <c r="P236" s="37"/>
      <c r="Q236" s="37"/>
      <c r="R236" s="37"/>
      <c r="S236" s="37"/>
      <c r="T236" s="37"/>
      <c r="U236" s="37"/>
      <c r="V236" s="36">
        <v>7</v>
      </c>
      <c r="W236" s="37"/>
      <c r="X236" s="36"/>
      <c r="Y236" s="27">
        <f t="shared" ref="Y236" si="31">SUM(U236:X236)</f>
        <v>7</v>
      </c>
      <c r="Z236" s="35" t="s">
        <v>292</v>
      </c>
      <c r="AA236" s="55" t="s">
        <v>546</v>
      </c>
      <c r="AB236" s="47">
        <f t="shared" si="29"/>
        <v>0</v>
      </c>
      <c r="AC236" s="47">
        <f t="shared" si="30"/>
        <v>0</v>
      </c>
    </row>
    <row r="237" spans="1:29" ht="13.5" x14ac:dyDescent="0.25">
      <c r="A237" s="38">
        <v>749</v>
      </c>
      <c r="B237" s="35" t="s">
        <v>165</v>
      </c>
      <c r="C237" s="35" t="s">
        <v>475</v>
      </c>
      <c r="D237" s="35" t="s">
        <v>289</v>
      </c>
      <c r="E237" s="35" t="s">
        <v>165</v>
      </c>
      <c r="F237" s="56" t="s">
        <v>483</v>
      </c>
      <c r="G237" s="59"/>
      <c r="H237" s="58">
        <f>1.5*18</f>
        <v>27</v>
      </c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27">
        <f t="shared" si="27"/>
        <v>0</v>
      </c>
      <c r="Z237" s="35" t="s">
        <v>165</v>
      </c>
      <c r="AA237" s="55" t="s">
        <v>540</v>
      </c>
      <c r="AB237" s="47">
        <f t="shared" si="29"/>
        <v>0</v>
      </c>
      <c r="AC237" s="47">
        <f>IF($A237=1004,ROUND((((($K237+$Q237)*$U237)+(($L237+$R237)*$V237)+(($M237+$S237)*$W237)+(($N237+$T237)*$X237))*$G237)/10*3,2),0)</f>
        <v>0</v>
      </c>
    </row>
    <row r="238" spans="1:29" ht="13.5" x14ac:dyDescent="0.25">
      <c r="A238" s="38">
        <v>715</v>
      </c>
      <c r="B238" s="35" t="s">
        <v>165</v>
      </c>
      <c r="C238" s="35" t="s">
        <v>475</v>
      </c>
      <c r="D238" s="35" t="s">
        <v>289</v>
      </c>
      <c r="E238" s="35" t="s">
        <v>165</v>
      </c>
      <c r="F238" s="56" t="s">
        <v>483</v>
      </c>
      <c r="G238" s="59"/>
      <c r="H238" s="58">
        <f>1.5*9</f>
        <v>13.5</v>
      </c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27">
        <f t="shared" si="27"/>
        <v>0</v>
      </c>
      <c r="Z238" s="35" t="s">
        <v>165</v>
      </c>
      <c r="AA238" s="55" t="s">
        <v>501</v>
      </c>
      <c r="AB238" s="47">
        <f t="shared" si="29"/>
        <v>0</v>
      </c>
      <c r="AC238" s="47">
        <f>IF($A238=1004,ROUND((((($K238+$Q238)*$U238)+(($L238+$R238)*$V238)+(($M238+$S238)*$W238)+(($N238+$T238)*$X238))*$G238)/10*3,2),0)</f>
        <v>0</v>
      </c>
    </row>
    <row r="239" spans="1:29" x14ac:dyDescent="0.2">
      <c r="H239" s="5">
        <f>SUM(H21:H238)</f>
        <v>2935.9599999999987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 t="e">
        <f>SUM(AB21:AB238)</f>
        <v>#REF!</v>
      </c>
      <c r="AC239" s="5" t="e">
        <f>SUM(AC21:AC238)</f>
        <v>#REF!</v>
      </c>
    </row>
  </sheetData>
  <autoFilter ref="A18:Y239" xr:uid="{00000000-0009-0000-0000-000000000000}"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</autoFilter>
  <mergeCells count="34">
    <mergeCell ref="A1:Y1"/>
    <mergeCell ref="A3:T3"/>
    <mergeCell ref="A4:T4"/>
    <mergeCell ref="U19:Y19"/>
    <mergeCell ref="A18:A20"/>
    <mergeCell ref="H18:H20"/>
    <mergeCell ref="A5:Y5"/>
    <mergeCell ref="A6:Y6"/>
    <mergeCell ref="C18:C20"/>
    <mergeCell ref="D18:D20"/>
    <mergeCell ref="A9:Z9"/>
    <mergeCell ref="A10:Z10"/>
    <mergeCell ref="K18:N19"/>
    <mergeCell ref="Q18:T19"/>
    <mergeCell ref="A7:Z7"/>
    <mergeCell ref="B18:B20"/>
    <mergeCell ref="AA76:AA89"/>
    <mergeCell ref="AA169:AA173"/>
    <mergeCell ref="AA222:AA227"/>
    <mergeCell ref="F18:F20"/>
    <mergeCell ref="AA18:AA20"/>
    <mergeCell ref="AC18:AC20"/>
    <mergeCell ref="E18:E20"/>
    <mergeCell ref="A12:Z12"/>
    <mergeCell ref="A8:Z8"/>
    <mergeCell ref="A13:AC13"/>
    <mergeCell ref="Z18:Z20"/>
    <mergeCell ref="I18:I20"/>
    <mergeCell ref="J18:J20"/>
    <mergeCell ref="O18:O20"/>
    <mergeCell ref="P18:P20"/>
    <mergeCell ref="G18:G20"/>
    <mergeCell ref="U18:Y18"/>
    <mergeCell ref="AB18:AB20"/>
  </mergeCells>
  <phoneticPr fontId="3" type="noConversion"/>
  <conditionalFormatting sqref="AB133:AB141 AB71:AC71 AB76:AC80 AB227:AC227 AB233:AC235 AB143:AB150 AC133:AC150 AB214:AC222 AB152:AC159 AB21:AC22 AB165:AC191 AB51:AC69 AB82:AC83 AB229:AC231 AB199:AC212 AB193:AC197 AB161:AC163 AB24:AC46 AB48:AC49 AB115:AC131 AB108:AC113 AB237:AC238">
    <cfRule type="cellIs" dxfId="86" priority="41" stopIfTrue="1" operator="greaterThan">
      <formula>0</formula>
    </cfRule>
  </conditionalFormatting>
  <conditionalFormatting sqref="AB142">
    <cfRule type="cellIs" dxfId="85" priority="39" stopIfTrue="1" operator="greaterThan">
      <formula>0</formula>
    </cfRule>
  </conditionalFormatting>
  <conditionalFormatting sqref="AB198:AC198">
    <cfRule type="cellIs" dxfId="84" priority="38" stopIfTrue="1" operator="greaterThan">
      <formula>0</formula>
    </cfRule>
  </conditionalFormatting>
  <conditionalFormatting sqref="AB132:AC132">
    <cfRule type="cellIs" dxfId="83" priority="37" stopIfTrue="1" operator="greaterThan">
      <formula>0</formula>
    </cfRule>
  </conditionalFormatting>
  <conditionalFormatting sqref="AB151:AC151">
    <cfRule type="cellIs" dxfId="82" priority="36" stopIfTrue="1" operator="greaterThan">
      <formula>0</formula>
    </cfRule>
  </conditionalFormatting>
  <conditionalFormatting sqref="AB213:AC213">
    <cfRule type="cellIs" dxfId="81" priority="34" stopIfTrue="1" operator="greaterThan">
      <formula>0</formula>
    </cfRule>
  </conditionalFormatting>
  <conditionalFormatting sqref="AB225:AC225">
    <cfRule type="cellIs" dxfId="80" priority="33" stopIfTrue="1" operator="greaterThan">
      <formula>0</formula>
    </cfRule>
  </conditionalFormatting>
  <conditionalFormatting sqref="AB223:AC223">
    <cfRule type="cellIs" dxfId="79" priority="32" stopIfTrue="1" operator="greaterThan">
      <formula>0</formula>
    </cfRule>
  </conditionalFormatting>
  <conditionalFormatting sqref="AB70:AC70">
    <cfRule type="cellIs" dxfId="78" priority="31" stopIfTrue="1" operator="greaterThan">
      <formula>0</formula>
    </cfRule>
  </conditionalFormatting>
  <conditionalFormatting sqref="AB73:AC73">
    <cfRule type="cellIs" dxfId="77" priority="30" stopIfTrue="1" operator="greaterThan">
      <formula>0</formula>
    </cfRule>
  </conditionalFormatting>
  <conditionalFormatting sqref="AB72:AC72">
    <cfRule type="cellIs" dxfId="76" priority="29" stopIfTrue="1" operator="greaterThan">
      <formula>0</formula>
    </cfRule>
  </conditionalFormatting>
  <conditionalFormatting sqref="AB232:AC232">
    <cfRule type="cellIs" dxfId="75" priority="28" stopIfTrue="1" operator="greaterThan">
      <formula>0</formula>
    </cfRule>
  </conditionalFormatting>
  <conditionalFormatting sqref="AB84:AC84">
    <cfRule type="cellIs" dxfId="74" priority="27" stopIfTrue="1" operator="greaterThan">
      <formula>0</formula>
    </cfRule>
  </conditionalFormatting>
  <conditionalFormatting sqref="AB75:AC75">
    <cfRule type="cellIs" dxfId="73" priority="26" stopIfTrue="1" operator="greaterThan">
      <formula>0</formula>
    </cfRule>
  </conditionalFormatting>
  <conditionalFormatting sqref="AB74:AC74">
    <cfRule type="cellIs" dxfId="72" priority="25" stopIfTrue="1" operator="greaterThan">
      <formula>0</formula>
    </cfRule>
  </conditionalFormatting>
  <conditionalFormatting sqref="AB164:AC164">
    <cfRule type="cellIs" dxfId="71" priority="24" stopIfTrue="1" operator="greaterThan">
      <formula>0</formula>
    </cfRule>
  </conditionalFormatting>
  <conditionalFormatting sqref="AB50:AC50">
    <cfRule type="cellIs" dxfId="70" priority="23" stopIfTrue="1" operator="greaterThan">
      <formula>0</formula>
    </cfRule>
  </conditionalFormatting>
  <conditionalFormatting sqref="AB224:AC224">
    <cfRule type="cellIs" dxfId="69" priority="22" stopIfTrue="1" operator="greaterThan">
      <formula>0</formula>
    </cfRule>
  </conditionalFormatting>
  <conditionalFormatting sqref="AB226:AC226">
    <cfRule type="cellIs" dxfId="68" priority="21" stopIfTrue="1" operator="greaterThan">
      <formula>0</formula>
    </cfRule>
  </conditionalFormatting>
  <conditionalFormatting sqref="AB87:AC87">
    <cfRule type="cellIs" dxfId="67" priority="20" stopIfTrue="1" operator="greaterThan">
      <formula>0</formula>
    </cfRule>
  </conditionalFormatting>
  <conditionalFormatting sqref="AB85:AC85">
    <cfRule type="cellIs" dxfId="66" priority="19" stopIfTrue="1" operator="greaterThan">
      <formula>0</formula>
    </cfRule>
  </conditionalFormatting>
  <conditionalFormatting sqref="AB88:AC89">
    <cfRule type="cellIs" dxfId="65" priority="18" stopIfTrue="1" operator="greaterThan">
      <formula>0</formula>
    </cfRule>
  </conditionalFormatting>
  <conditionalFormatting sqref="AB86:AC86">
    <cfRule type="cellIs" dxfId="64" priority="17" stopIfTrue="1" operator="greaterThan">
      <formula>0</formula>
    </cfRule>
  </conditionalFormatting>
  <conditionalFormatting sqref="AB81:AC81">
    <cfRule type="cellIs" dxfId="63" priority="16" stopIfTrue="1" operator="greaterThan">
      <formula>0</formula>
    </cfRule>
  </conditionalFormatting>
  <conditionalFormatting sqref="AB228:AC228">
    <cfRule type="cellIs" dxfId="62" priority="15" stopIfTrue="1" operator="greaterThan">
      <formula>0</formula>
    </cfRule>
  </conditionalFormatting>
  <conditionalFormatting sqref="AB23:AC23">
    <cfRule type="cellIs" dxfId="61" priority="14" stopIfTrue="1" operator="greaterThan">
      <formula>0</formula>
    </cfRule>
  </conditionalFormatting>
  <conditionalFormatting sqref="AB192:AC192">
    <cfRule type="cellIs" dxfId="60" priority="13" stopIfTrue="1" operator="greaterThan">
      <formula>0</formula>
    </cfRule>
  </conditionalFormatting>
  <conditionalFormatting sqref="AB160:AC160">
    <cfRule type="cellIs" dxfId="59" priority="12" stopIfTrue="1" operator="greaterThan">
      <formula>0</formula>
    </cfRule>
  </conditionalFormatting>
  <conditionalFormatting sqref="AB47:AC47">
    <cfRule type="cellIs" dxfId="58" priority="11" stopIfTrue="1" operator="greaterThan">
      <formula>0</formula>
    </cfRule>
  </conditionalFormatting>
  <conditionalFormatting sqref="AB114:AC114">
    <cfRule type="cellIs" dxfId="57" priority="10" stopIfTrue="1" operator="greaterThan">
      <formula>0</formula>
    </cfRule>
  </conditionalFormatting>
  <conditionalFormatting sqref="AB90:AC90 AB93:AC93 AB95:AC95 AB97:AC101 AB103:AC104 AB107:AC107">
    <cfRule type="cellIs" dxfId="56" priority="9" stopIfTrue="1" operator="greaterThan">
      <formula>0</formula>
    </cfRule>
  </conditionalFormatting>
  <conditionalFormatting sqref="AB91:AC91">
    <cfRule type="cellIs" dxfId="55" priority="8" stopIfTrue="1" operator="greaterThan">
      <formula>0</formula>
    </cfRule>
  </conditionalFormatting>
  <conditionalFormatting sqref="AB92:AC92">
    <cfRule type="cellIs" dxfId="54" priority="7" stopIfTrue="1" operator="greaterThan">
      <formula>0</formula>
    </cfRule>
  </conditionalFormatting>
  <conditionalFormatting sqref="AB94:AC94">
    <cfRule type="cellIs" dxfId="53" priority="6" stopIfTrue="1" operator="greaterThan">
      <formula>0</formula>
    </cfRule>
  </conditionalFormatting>
  <conditionalFormatting sqref="AB96:AC96">
    <cfRule type="cellIs" dxfId="52" priority="5" stopIfTrue="1" operator="greaterThan">
      <formula>0</formula>
    </cfRule>
  </conditionalFormatting>
  <conditionalFormatting sqref="AB102:AC102">
    <cfRule type="cellIs" dxfId="51" priority="4" stopIfTrue="1" operator="greaterThan">
      <formula>0</formula>
    </cfRule>
  </conditionalFormatting>
  <conditionalFormatting sqref="AB105:AC105">
    <cfRule type="cellIs" dxfId="50" priority="3" stopIfTrue="1" operator="greaterThan">
      <formula>0</formula>
    </cfRule>
  </conditionalFormatting>
  <conditionalFormatting sqref="AB106:AC106">
    <cfRule type="cellIs" dxfId="49" priority="2" stopIfTrue="1" operator="greaterThan">
      <formula>0</formula>
    </cfRule>
  </conditionalFormatting>
  <conditionalFormatting sqref="AB236:AC236">
    <cfRule type="cellIs" dxfId="48" priority="1" stopIfTrue="1" operator="greaterThan">
      <formula>0</formula>
    </cfRule>
  </conditionalFormatting>
  <hyperlinks>
    <hyperlink ref="A15" r:id="rId1" xr:uid="{00000000-0004-0000-0000-000000000000}"/>
  </hyperlinks>
  <pageMargins left="0.19685039370078741" right="0.15748031496062992" top="0.19685039370078741" bottom="0.15748031496062992" header="0" footer="0"/>
  <pageSetup paperSize="9" scale="88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8DDDF-8D85-41D9-886D-01C74667B22B}">
  <dimension ref="A1:H218"/>
  <sheetViews>
    <sheetView workbookViewId="0">
      <selection activeCell="G57" sqref="G57"/>
    </sheetView>
  </sheetViews>
  <sheetFormatPr baseColWidth="10" defaultRowHeight="12.75" x14ac:dyDescent="0.2"/>
  <cols>
    <col min="4" max="4" width="21.28515625" customWidth="1"/>
    <col min="5" max="5" width="20.42578125" customWidth="1"/>
    <col min="6" max="6" width="27.7109375" customWidth="1"/>
    <col min="7" max="7" width="17.140625" customWidth="1"/>
  </cols>
  <sheetData>
    <row r="1" spans="1:8" x14ac:dyDescent="0.2">
      <c r="A1" t="s">
        <v>12</v>
      </c>
      <c r="B1" t="s">
        <v>167</v>
      </c>
      <c r="C1" t="s">
        <v>154</v>
      </c>
      <c r="D1" t="s">
        <v>155</v>
      </c>
      <c r="E1" t="s">
        <v>171</v>
      </c>
      <c r="F1" t="s">
        <v>172</v>
      </c>
      <c r="G1" t="s">
        <v>173</v>
      </c>
      <c r="H1" t="s">
        <v>182</v>
      </c>
    </row>
    <row r="2" spans="1:8" x14ac:dyDescent="0.2">
      <c r="A2">
        <v>707</v>
      </c>
      <c r="B2" t="s">
        <v>165</v>
      </c>
      <c r="C2" t="s">
        <v>199</v>
      </c>
      <c r="D2" t="s">
        <v>289</v>
      </c>
      <c r="E2" t="s">
        <v>290</v>
      </c>
      <c r="F2" t="s">
        <v>184</v>
      </c>
      <c r="G2">
        <v>15</v>
      </c>
      <c r="H2">
        <v>2</v>
      </c>
    </row>
    <row r="3" spans="1:8" x14ac:dyDescent="0.2">
      <c r="A3">
        <v>707</v>
      </c>
      <c r="B3" t="s">
        <v>165</v>
      </c>
      <c r="C3" t="s">
        <v>396</v>
      </c>
      <c r="D3" t="s">
        <v>200</v>
      </c>
      <c r="E3" t="s">
        <v>427</v>
      </c>
      <c r="F3" t="s">
        <v>428</v>
      </c>
      <c r="G3">
        <v>5</v>
      </c>
      <c r="H3">
        <v>6.75</v>
      </c>
    </row>
    <row r="4" spans="1:8" x14ac:dyDescent="0.2">
      <c r="A4">
        <v>707</v>
      </c>
      <c r="B4" t="s">
        <v>165</v>
      </c>
      <c r="C4" t="s">
        <v>396</v>
      </c>
      <c r="D4" t="s">
        <v>289</v>
      </c>
      <c r="E4" t="s">
        <v>473</v>
      </c>
      <c r="F4" t="s">
        <v>474</v>
      </c>
      <c r="G4">
        <v>30</v>
      </c>
      <c r="H4">
        <v>4.5</v>
      </c>
    </row>
    <row r="5" spans="1:8" x14ac:dyDescent="0.2">
      <c r="A5">
        <v>707</v>
      </c>
      <c r="B5" t="s">
        <v>165</v>
      </c>
      <c r="C5" t="s">
        <v>475</v>
      </c>
      <c r="D5" t="s">
        <v>200</v>
      </c>
      <c r="E5" t="s">
        <v>476</v>
      </c>
      <c r="F5" t="s">
        <v>499</v>
      </c>
      <c r="G5">
        <v>2</v>
      </c>
      <c r="H5">
        <v>1.2</v>
      </c>
    </row>
    <row r="6" spans="1:8" x14ac:dyDescent="0.2">
      <c r="A6">
        <v>715</v>
      </c>
      <c r="B6" t="s">
        <v>165</v>
      </c>
      <c r="C6" t="s">
        <v>291</v>
      </c>
      <c r="D6" t="s">
        <v>200</v>
      </c>
      <c r="E6" t="s">
        <v>298</v>
      </c>
      <c r="F6" t="s">
        <v>299</v>
      </c>
      <c r="G6">
        <v>6</v>
      </c>
      <c r="H6">
        <v>18</v>
      </c>
    </row>
    <row r="7" spans="1:8" x14ac:dyDescent="0.2">
      <c r="A7">
        <v>715</v>
      </c>
      <c r="B7" t="s">
        <v>165</v>
      </c>
      <c r="C7" t="s">
        <v>291</v>
      </c>
      <c r="D7" t="s">
        <v>200</v>
      </c>
      <c r="E7" t="s">
        <v>300</v>
      </c>
      <c r="F7" t="s">
        <v>301</v>
      </c>
      <c r="G7">
        <v>6</v>
      </c>
      <c r="H7">
        <v>9</v>
      </c>
    </row>
    <row r="8" spans="1:8" x14ac:dyDescent="0.2">
      <c r="A8">
        <v>715</v>
      </c>
      <c r="B8" t="s">
        <v>165</v>
      </c>
      <c r="C8" t="s">
        <v>291</v>
      </c>
      <c r="D8" t="s">
        <v>200</v>
      </c>
      <c r="E8" t="s">
        <v>302</v>
      </c>
      <c r="F8" t="s">
        <v>303</v>
      </c>
      <c r="G8">
        <v>6</v>
      </c>
      <c r="H8">
        <v>18</v>
      </c>
    </row>
    <row r="9" spans="1:8" x14ac:dyDescent="0.2">
      <c r="A9">
        <v>715</v>
      </c>
      <c r="B9" t="s">
        <v>165</v>
      </c>
      <c r="C9" t="s">
        <v>291</v>
      </c>
      <c r="D9" t="s">
        <v>200</v>
      </c>
      <c r="E9" t="s">
        <v>304</v>
      </c>
      <c r="F9" t="s">
        <v>305</v>
      </c>
      <c r="G9">
        <v>6</v>
      </c>
      <c r="H9">
        <v>27</v>
      </c>
    </row>
    <row r="10" spans="1:8" x14ac:dyDescent="0.2">
      <c r="A10">
        <v>715</v>
      </c>
      <c r="B10" t="s">
        <v>165</v>
      </c>
      <c r="C10" t="s">
        <v>291</v>
      </c>
      <c r="D10" t="s">
        <v>200</v>
      </c>
      <c r="E10" t="s">
        <v>308</v>
      </c>
      <c r="F10" t="s">
        <v>309</v>
      </c>
      <c r="G10">
        <v>6</v>
      </c>
      <c r="H10">
        <v>24.75</v>
      </c>
    </row>
    <row r="11" spans="1:8" x14ac:dyDescent="0.2">
      <c r="A11">
        <v>715</v>
      </c>
      <c r="B11" t="s">
        <v>165</v>
      </c>
      <c r="C11" t="s">
        <v>291</v>
      </c>
      <c r="D11" t="s">
        <v>200</v>
      </c>
      <c r="E11" t="s">
        <v>314</v>
      </c>
      <c r="F11" t="s">
        <v>315</v>
      </c>
      <c r="G11">
        <v>6</v>
      </c>
      <c r="H11">
        <v>27</v>
      </c>
    </row>
    <row r="12" spans="1:8" x14ac:dyDescent="0.2">
      <c r="A12">
        <v>715</v>
      </c>
      <c r="B12" t="s">
        <v>165</v>
      </c>
      <c r="C12" t="s">
        <v>291</v>
      </c>
      <c r="D12" t="s">
        <v>200</v>
      </c>
      <c r="E12" t="s">
        <v>320</v>
      </c>
      <c r="F12" t="s">
        <v>321</v>
      </c>
      <c r="G12">
        <v>6</v>
      </c>
      <c r="H12">
        <v>27</v>
      </c>
    </row>
    <row r="13" spans="1:8" x14ac:dyDescent="0.2">
      <c r="A13">
        <v>715</v>
      </c>
      <c r="B13" t="s">
        <v>165</v>
      </c>
      <c r="C13" t="s">
        <v>291</v>
      </c>
      <c r="D13" t="s">
        <v>200</v>
      </c>
      <c r="E13" t="s">
        <v>322</v>
      </c>
      <c r="F13" t="s">
        <v>323</v>
      </c>
      <c r="G13">
        <v>6</v>
      </c>
      <c r="H13">
        <v>13.5</v>
      </c>
    </row>
    <row r="14" spans="1:8" x14ac:dyDescent="0.2">
      <c r="A14">
        <v>715</v>
      </c>
      <c r="B14" t="s">
        <v>165</v>
      </c>
      <c r="C14" t="s">
        <v>291</v>
      </c>
      <c r="D14" t="s">
        <v>200</v>
      </c>
      <c r="E14" t="s">
        <v>326</v>
      </c>
      <c r="F14" t="s">
        <v>327</v>
      </c>
      <c r="G14">
        <v>6</v>
      </c>
      <c r="H14">
        <v>27</v>
      </c>
    </row>
    <row r="15" spans="1:8" x14ac:dyDescent="0.2">
      <c r="A15">
        <v>715</v>
      </c>
      <c r="B15" t="s">
        <v>165</v>
      </c>
      <c r="C15" t="s">
        <v>291</v>
      </c>
      <c r="D15" t="s">
        <v>200</v>
      </c>
      <c r="E15" t="s">
        <v>332</v>
      </c>
      <c r="F15" t="s">
        <v>333</v>
      </c>
      <c r="G15">
        <v>6</v>
      </c>
      <c r="H15">
        <v>18</v>
      </c>
    </row>
    <row r="16" spans="1:8" x14ac:dyDescent="0.2">
      <c r="A16">
        <v>715</v>
      </c>
      <c r="B16" t="s">
        <v>165</v>
      </c>
      <c r="C16" t="s">
        <v>291</v>
      </c>
      <c r="D16" t="s">
        <v>200</v>
      </c>
      <c r="E16" t="s">
        <v>334</v>
      </c>
      <c r="F16" t="s">
        <v>335</v>
      </c>
      <c r="G16">
        <v>6</v>
      </c>
      <c r="H16">
        <v>27</v>
      </c>
    </row>
    <row r="17" spans="1:8" x14ac:dyDescent="0.2">
      <c r="A17">
        <v>715</v>
      </c>
      <c r="B17" t="s">
        <v>165</v>
      </c>
      <c r="C17" t="s">
        <v>291</v>
      </c>
      <c r="D17" t="s">
        <v>245</v>
      </c>
      <c r="E17" t="s">
        <v>340</v>
      </c>
      <c r="F17" t="s">
        <v>341</v>
      </c>
      <c r="G17">
        <v>6</v>
      </c>
      <c r="H17">
        <v>18</v>
      </c>
    </row>
    <row r="18" spans="1:8" x14ac:dyDescent="0.2">
      <c r="A18">
        <v>715</v>
      </c>
      <c r="B18" t="s">
        <v>165</v>
      </c>
      <c r="C18" t="s">
        <v>291</v>
      </c>
      <c r="D18" t="s">
        <v>245</v>
      </c>
      <c r="E18" t="s">
        <v>342</v>
      </c>
      <c r="F18" t="s">
        <v>343</v>
      </c>
      <c r="G18">
        <v>6</v>
      </c>
      <c r="H18">
        <v>18</v>
      </c>
    </row>
    <row r="19" spans="1:8" x14ac:dyDescent="0.2">
      <c r="A19">
        <v>715</v>
      </c>
      <c r="B19" t="s">
        <v>165</v>
      </c>
      <c r="C19" t="s">
        <v>291</v>
      </c>
      <c r="D19" t="s">
        <v>245</v>
      </c>
      <c r="E19" t="s">
        <v>344</v>
      </c>
      <c r="F19" t="s">
        <v>345</v>
      </c>
      <c r="G19">
        <v>6</v>
      </c>
      <c r="H19">
        <v>18</v>
      </c>
    </row>
    <row r="20" spans="1:8" x14ac:dyDescent="0.2">
      <c r="A20">
        <v>715</v>
      </c>
      <c r="B20" t="s">
        <v>165</v>
      </c>
      <c r="C20" t="s">
        <v>291</v>
      </c>
      <c r="D20" t="s">
        <v>245</v>
      </c>
      <c r="E20" t="s">
        <v>350</v>
      </c>
      <c r="F20" t="s">
        <v>351</v>
      </c>
      <c r="G20">
        <v>6</v>
      </c>
      <c r="H20">
        <v>18</v>
      </c>
    </row>
    <row r="21" spans="1:8" x14ac:dyDescent="0.2">
      <c r="A21">
        <v>715</v>
      </c>
      <c r="B21" t="s">
        <v>165</v>
      </c>
      <c r="C21" t="s">
        <v>291</v>
      </c>
      <c r="D21" t="s">
        <v>289</v>
      </c>
      <c r="E21" t="s">
        <v>352</v>
      </c>
      <c r="F21" t="s">
        <v>353</v>
      </c>
      <c r="H21">
        <v>38.25</v>
      </c>
    </row>
    <row r="22" spans="1:8" x14ac:dyDescent="0.2">
      <c r="A22">
        <v>715</v>
      </c>
      <c r="B22" t="s">
        <v>165</v>
      </c>
      <c r="C22" t="s">
        <v>199</v>
      </c>
      <c r="D22" t="s">
        <v>200</v>
      </c>
      <c r="E22" t="s">
        <v>218</v>
      </c>
      <c r="F22" t="s">
        <v>219</v>
      </c>
      <c r="G22">
        <v>7.5</v>
      </c>
      <c r="H22">
        <v>45</v>
      </c>
    </row>
    <row r="23" spans="1:8" x14ac:dyDescent="0.2">
      <c r="A23">
        <v>715</v>
      </c>
      <c r="B23" t="s">
        <v>165</v>
      </c>
      <c r="C23" t="s">
        <v>199</v>
      </c>
      <c r="D23" t="s">
        <v>200</v>
      </c>
      <c r="E23" t="s">
        <v>238</v>
      </c>
      <c r="F23" t="s">
        <v>186</v>
      </c>
      <c r="G23">
        <v>7.5</v>
      </c>
      <c r="H23">
        <v>45</v>
      </c>
    </row>
    <row r="24" spans="1:8" x14ac:dyDescent="0.2">
      <c r="A24">
        <v>715</v>
      </c>
      <c r="B24" t="s">
        <v>165</v>
      </c>
      <c r="C24" t="s">
        <v>199</v>
      </c>
      <c r="D24" t="s">
        <v>289</v>
      </c>
      <c r="E24" t="s">
        <v>290</v>
      </c>
      <c r="F24" t="s">
        <v>184</v>
      </c>
      <c r="G24">
        <v>15</v>
      </c>
      <c r="H24">
        <v>4.5</v>
      </c>
    </row>
    <row r="25" spans="1:8" x14ac:dyDescent="0.2">
      <c r="A25">
        <v>715</v>
      </c>
      <c r="B25" t="s">
        <v>165</v>
      </c>
      <c r="C25" t="s">
        <v>354</v>
      </c>
      <c r="D25" t="s">
        <v>245</v>
      </c>
      <c r="E25" t="s">
        <v>379</v>
      </c>
      <c r="F25" t="s">
        <v>380</v>
      </c>
      <c r="G25">
        <v>7.5</v>
      </c>
      <c r="H25">
        <v>5.94</v>
      </c>
    </row>
    <row r="26" spans="1:8" x14ac:dyDescent="0.2">
      <c r="A26">
        <v>715</v>
      </c>
      <c r="B26" t="s">
        <v>165</v>
      </c>
      <c r="C26" t="s">
        <v>396</v>
      </c>
      <c r="D26" t="s">
        <v>200</v>
      </c>
      <c r="E26" t="s">
        <v>397</v>
      </c>
      <c r="F26" t="s">
        <v>398</v>
      </c>
      <c r="G26">
        <v>5</v>
      </c>
      <c r="H26">
        <v>6.75</v>
      </c>
    </row>
    <row r="27" spans="1:8" x14ac:dyDescent="0.2">
      <c r="A27">
        <v>715</v>
      </c>
      <c r="B27" t="s">
        <v>165</v>
      </c>
      <c r="C27" t="s">
        <v>396</v>
      </c>
      <c r="D27" t="s">
        <v>245</v>
      </c>
      <c r="E27" t="s">
        <v>401</v>
      </c>
      <c r="F27" t="s">
        <v>402</v>
      </c>
      <c r="G27">
        <v>5</v>
      </c>
      <c r="H27">
        <v>6.75</v>
      </c>
    </row>
    <row r="28" spans="1:8" x14ac:dyDescent="0.2">
      <c r="A28">
        <v>715</v>
      </c>
      <c r="B28" t="s">
        <v>165</v>
      </c>
      <c r="C28" t="s">
        <v>396</v>
      </c>
      <c r="D28" t="s">
        <v>245</v>
      </c>
      <c r="E28" t="s">
        <v>403</v>
      </c>
      <c r="F28" t="s">
        <v>404</v>
      </c>
      <c r="G28">
        <v>5</v>
      </c>
      <c r="H28">
        <v>6.75</v>
      </c>
    </row>
    <row r="29" spans="1:8" x14ac:dyDescent="0.2">
      <c r="A29">
        <v>715</v>
      </c>
      <c r="B29" t="s">
        <v>165</v>
      </c>
      <c r="C29" t="s">
        <v>396</v>
      </c>
      <c r="D29" t="s">
        <v>245</v>
      </c>
      <c r="E29" t="s">
        <v>405</v>
      </c>
      <c r="F29" t="s">
        <v>406</v>
      </c>
      <c r="G29">
        <v>5</v>
      </c>
      <c r="H29">
        <v>6.75</v>
      </c>
    </row>
    <row r="30" spans="1:8" x14ac:dyDescent="0.2">
      <c r="A30">
        <v>715</v>
      </c>
      <c r="B30" t="s">
        <v>165</v>
      </c>
      <c r="C30" t="s">
        <v>396</v>
      </c>
      <c r="D30" t="s">
        <v>245</v>
      </c>
      <c r="E30" t="s">
        <v>409</v>
      </c>
      <c r="F30" t="s">
        <v>410</v>
      </c>
      <c r="G30">
        <v>5</v>
      </c>
      <c r="H30">
        <v>6.75</v>
      </c>
    </row>
    <row r="31" spans="1:8" x14ac:dyDescent="0.2">
      <c r="A31">
        <v>715</v>
      </c>
      <c r="B31" t="s">
        <v>165</v>
      </c>
      <c r="C31" t="s">
        <v>396</v>
      </c>
      <c r="D31" t="s">
        <v>245</v>
      </c>
      <c r="E31" t="s">
        <v>411</v>
      </c>
      <c r="F31" t="s">
        <v>412</v>
      </c>
      <c r="G31">
        <v>5</v>
      </c>
      <c r="H31">
        <v>13.5</v>
      </c>
    </row>
    <row r="32" spans="1:8" x14ac:dyDescent="0.2">
      <c r="A32">
        <v>715</v>
      </c>
      <c r="B32" t="s">
        <v>165</v>
      </c>
      <c r="C32" t="s">
        <v>396</v>
      </c>
      <c r="D32" t="s">
        <v>245</v>
      </c>
      <c r="E32" t="s">
        <v>413</v>
      </c>
      <c r="F32" t="s">
        <v>414</v>
      </c>
      <c r="G32">
        <v>5</v>
      </c>
      <c r="H32">
        <v>13.5</v>
      </c>
    </row>
    <row r="33" spans="1:8" x14ac:dyDescent="0.2">
      <c r="A33">
        <v>715</v>
      </c>
      <c r="B33" t="s">
        <v>165</v>
      </c>
      <c r="C33" t="s">
        <v>396</v>
      </c>
      <c r="D33" t="s">
        <v>245</v>
      </c>
      <c r="E33" t="s">
        <v>421</v>
      </c>
      <c r="F33" t="s">
        <v>422</v>
      </c>
      <c r="G33">
        <v>5</v>
      </c>
      <c r="H33">
        <v>6.75</v>
      </c>
    </row>
    <row r="34" spans="1:8" x14ac:dyDescent="0.2">
      <c r="A34">
        <v>715</v>
      </c>
      <c r="B34" t="s">
        <v>165</v>
      </c>
      <c r="C34" t="s">
        <v>396</v>
      </c>
      <c r="D34" t="s">
        <v>245</v>
      </c>
      <c r="E34" t="s">
        <v>425</v>
      </c>
      <c r="F34" t="s">
        <v>426</v>
      </c>
      <c r="G34">
        <v>5</v>
      </c>
      <c r="H34">
        <v>13.5</v>
      </c>
    </row>
    <row r="35" spans="1:8" x14ac:dyDescent="0.2">
      <c r="A35">
        <v>715</v>
      </c>
      <c r="B35" t="s">
        <v>165</v>
      </c>
      <c r="C35" t="s">
        <v>396</v>
      </c>
      <c r="D35" t="s">
        <v>245</v>
      </c>
      <c r="E35" t="s">
        <v>429</v>
      </c>
      <c r="F35" t="s">
        <v>430</v>
      </c>
      <c r="G35">
        <v>5</v>
      </c>
      <c r="H35">
        <v>13.5</v>
      </c>
    </row>
    <row r="36" spans="1:8" x14ac:dyDescent="0.2">
      <c r="A36">
        <v>715</v>
      </c>
      <c r="B36" t="s">
        <v>165</v>
      </c>
      <c r="C36" t="s">
        <v>396</v>
      </c>
      <c r="D36" t="s">
        <v>245</v>
      </c>
      <c r="E36" t="s">
        <v>431</v>
      </c>
      <c r="F36" t="s">
        <v>432</v>
      </c>
      <c r="G36">
        <v>5</v>
      </c>
      <c r="H36">
        <v>13.5</v>
      </c>
    </row>
    <row r="37" spans="1:8" x14ac:dyDescent="0.2">
      <c r="A37">
        <v>715</v>
      </c>
      <c r="B37" t="s">
        <v>165</v>
      </c>
      <c r="C37" t="s">
        <v>396</v>
      </c>
      <c r="D37" t="s">
        <v>245</v>
      </c>
      <c r="E37" t="s">
        <v>433</v>
      </c>
      <c r="F37" t="s">
        <v>434</v>
      </c>
      <c r="G37">
        <v>5</v>
      </c>
      <c r="H37">
        <v>13.5</v>
      </c>
    </row>
    <row r="38" spans="1:8" x14ac:dyDescent="0.2">
      <c r="A38">
        <v>715</v>
      </c>
      <c r="B38" t="s">
        <v>165</v>
      </c>
      <c r="C38" t="s">
        <v>396</v>
      </c>
      <c r="D38" t="s">
        <v>245</v>
      </c>
      <c r="E38" t="s">
        <v>435</v>
      </c>
      <c r="F38" t="s">
        <v>436</v>
      </c>
      <c r="G38">
        <v>5</v>
      </c>
      <c r="H38">
        <v>6.75</v>
      </c>
    </row>
    <row r="39" spans="1:8" x14ac:dyDescent="0.2">
      <c r="A39">
        <v>715</v>
      </c>
      <c r="B39" t="s">
        <v>165</v>
      </c>
      <c r="C39" t="s">
        <v>396</v>
      </c>
      <c r="D39" t="s">
        <v>245</v>
      </c>
      <c r="E39" t="s">
        <v>437</v>
      </c>
      <c r="F39" t="s">
        <v>438</v>
      </c>
      <c r="G39">
        <v>5</v>
      </c>
      <c r="H39">
        <v>13.5</v>
      </c>
    </row>
    <row r="40" spans="1:8" x14ac:dyDescent="0.2">
      <c r="A40">
        <v>715</v>
      </c>
      <c r="B40" t="s">
        <v>165</v>
      </c>
      <c r="C40" t="s">
        <v>396</v>
      </c>
      <c r="D40" t="s">
        <v>245</v>
      </c>
      <c r="E40" t="s">
        <v>439</v>
      </c>
      <c r="F40" t="s">
        <v>440</v>
      </c>
      <c r="G40">
        <v>5</v>
      </c>
      <c r="H40">
        <v>13.5</v>
      </c>
    </row>
    <row r="41" spans="1:8" x14ac:dyDescent="0.2">
      <c r="A41">
        <v>715</v>
      </c>
      <c r="B41" t="s">
        <v>165</v>
      </c>
      <c r="C41" t="s">
        <v>396</v>
      </c>
      <c r="D41" t="s">
        <v>245</v>
      </c>
      <c r="E41" t="s">
        <v>443</v>
      </c>
      <c r="F41" t="s">
        <v>444</v>
      </c>
      <c r="G41">
        <v>5</v>
      </c>
      <c r="H41">
        <v>13.5</v>
      </c>
    </row>
    <row r="42" spans="1:8" x14ac:dyDescent="0.2">
      <c r="A42">
        <v>715</v>
      </c>
      <c r="B42" t="s">
        <v>165</v>
      </c>
      <c r="C42" t="s">
        <v>396</v>
      </c>
      <c r="D42" t="s">
        <v>245</v>
      </c>
      <c r="E42" t="s">
        <v>445</v>
      </c>
      <c r="F42" t="s">
        <v>446</v>
      </c>
      <c r="G42">
        <v>5</v>
      </c>
      <c r="H42">
        <v>13.5</v>
      </c>
    </row>
    <row r="43" spans="1:8" x14ac:dyDescent="0.2">
      <c r="A43">
        <v>715</v>
      </c>
      <c r="B43" t="s">
        <v>165</v>
      </c>
      <c r="C43" t="s">
        <v>396</v>
      </c>
      <c r="D43" t="s">
        <v>245</v>
      </c>
      <c r="E43" t="s">
        <v>453</v>
      </c>
      <c r="F43" t="s">
        <v>454</v>
      </c>
      <c r="G43">
        <v>5</v>
      </c>
      <c r="H43">
        <v>13.5</v>
      </c>
    </row>
    <row r="44" spans="1:8" x14ac:dyDescent="0.2">
      <c r="A44">
        <v>715</v>
      </c>
      <c r="B44" t="s">
        <v>165</v>
      </c>
      <c r="C44" t="s">
        <v>396</v>
      </c>
      <c r="D44" t="s">
        <v>245</v>
      </c>
      <c r="E44" t="s">
        <v>457</v>
      </c>
      <c r="F44" t="s">
        <v>458</v>
      </c>
      <c r="G44">
        <v>5</v>
      </c>
      <c r="H44">
        <v>13.5</v>
      </c>
    </row>
    <row r="45" spans="1:8" x14ac:dyDescent="0.2">
      <c r="A45">
        <v>715</v>
      </c>
      <c r="B45" t="s">
        <v>165</v>
      </c>
      <c r="C45" t="s">
        <v>396</v>
      </c>
      <c r="D45" t="s">
        <v>245</v>
      </c>
      <c r="E45" t="s">
        <v>461</v>
      </c>
      <c r="F45" t="s">
        <v>462</v>
      </c>
      <c r="G45">
        <v>5</v>
      </c>
      <c r="H45">
        <v>0</v>
      </c>
    </row>
    <row r="46" spans="1:8" x14ac:dyDescent="0.2">
      <c r="A46">
        <v>715</v>
      </c>
      <c r="B46" t="s">
        <v>165</v>
      </c>
      <c r="C46" t="s">
        <v>396</v>
      </c>
      <c r="D46" t="s">
        <v>245</v>
      </c>
      <c r="E46" t="s">
        <v>463</v>
      </c>
      <c r="F46" t="s">
        <v>464</v>
      </c>
      <c r="G46">
        <v>5</v>
      </c>
      <c r="H46">
        <v>13.5</v>
      </c>
    </row>
    <row r="47" spans="1:8" x14ac:dyDescent="0.2">
      <c r="A47">
        <v>715</v>
      </c>
      <c r="B47" t="s">
        <v>165</v>
      </c>
      <c r="C47" t="s">
        <v>396</v>
      </c>
      <c r="D47" t="s">
        <v>245</v>
      </c>
      <c r="E47" t="s">
        <v>465</v>
      </c>
      <c r="F47" t="s">
        <v>466</v>
      </c>
      <c r="G47">
        <v>5</v>
      </c>
      <c r="H47">
        <v>13.5</v>
      </c>
    </row>
    <row r="48" spans="1:8" x14ac:dyDescent="0.2">
      <c r="A48">
        <v>715</v>
      </c>
      <c r="B48" t="s">
        <v>165</v>
      </c>
      <c r="C48" t="s">
        <v>396</v>
      </c>
      <c r="D48" t="s">
        <v>200</v>
      </c>
      <c r="E48" t="s">
        <v>467</v>
      </c>
      <c r="F48" t="s">
        <v>468</v>
      </c>
      <c r="G48">
        <v>5</v>
      </c>
      <c r="H48">
        <v>27</v>
      </c>
    </row>
    <row r="49" spans="1:8" x14ac:dyDescent="0.2">
      <c r="A49">
        <v>715</v>
      </c>
      <c r="B49" t="s">
        <v>165</v>
      </c>
      <c r="C49" t="s">
        <v>396</v>
      </c>
      <c r="D49" t="s">
        <v>289</v>
      </c>
      <c r="E49" t="s">
        <v>473</v>
      </c>
      <c r="F49" t="s">
        <v>474</v>
      </c>
      <c r="G49">
        <v>30</v>
      </c>
      <c r="H49">
        <v>29</v>
      </c>
    </row>
    <row r="50" spans="1:8" x14ac:dyDescent="0.2">
      <c r="A50">
        <v>715</v>
      </c>
      <c r="B50" t="s">
        <v>165</v>
      </c>
      <c r="C50" t="s">
        <v>475</v>
      </c>
      <c r="D50" t="s">
        <v>289</v>
      </c>
      <c r="E50" t="s">
        <v>165</v>
      </c>
      <c r="F50" t="s">
        <v>483</v>
      </c>
      <c r="H50">
        <v>13.5</v>
      </c>
    </row>
    <row r="51" spans="1:8" x14ac:dyDescent="0.2">
      <c r="A51">
        <v>715</v>
      </c>
      <c r="B51" t="s">
        <v>165</v>
      </c>
      <c r="C51" t="s">
        <v>475</v>
      </c>
      <c r="D51" t="s">
        <v>200</v>
      </c>
      <c r="E51" t="s">
        <v>476</v>
      </c>
      <c r="F51" t="s">
        <v>477</v>
      </c>
      <c r="G51">
        <v>3</v>
      </c>
      <c r="H51">
        <v>13.5</v>
      </c>
    </row>
    <row r="52" spans="1:8" x14ac:dyDescent="0.2">
      <c r="A52">
        <v>715</v>
      </c>
      <c r="B52" t="s">
        <v>165</v>
      </c>
      <c r="C52" t="s">
        <v>475</v>
      </c>
      <c r="D52" t="s">
        <v>200</v>
      </c>
      <c r="E52" t="s">
        <v>476</v>
      </c>
      <c r="F52" t="s">
        <v>478</v>
      </c>
      <c r="G52">
        <v>2</v>
      </c>
      <c r="H52">
        <v>9.6</v>
      </c>
    </row>
    <row r="53" spans="1:8" x14ac:dyDescent="0.2">
      <c r="A53">
        <v>715</v>
      </c>
      <c r="B53" t="s">
        <v>165</v>
      </c>
      <c r="C53" t="s">
        <v>512</v>
      </c>
      <c r="D53" t="s">
        <v>200</v>
      </c>
      <c r="E53" t="s">
        <v>522</v>
      </c>
      <c r="F53" t="s">
        <v>513</v>
      </c>
      <c r="G53">
        <v>12</v>
      </c>
      <c r="H53">
        <v>29.4</v>
      </c>
    </row>
    <row r="54" spans="1:8" x14ac:dyDescent="0.2">
      <c r="A54">
        <v>715</v>
      </c>
      <c r="B54" t="s">
        <v>165</v>
      </c>
      <c r="C54" t="s">
        <v>512</v>
      </c>
      <c r="D54" t="s">
        <v>200</v>
      </c>
      <c r="E54" t="s">
        <v>523</v>
      </c>
      <c r="F54" t="s">
        <v>514</v>
      </c>
      <c r="G54">
        <v>6</v>
      </c>
      <c r="H54">
        <v>1.2</v>
      </c>
    </row>
    <row r="55" spans="1:8" x14ac:dyDescent="0.2">
      <c r="A55">
        <v>715</v>
      </c>
      <c r="B55" t="s">
        <v>165</v>
      </c>
      <c r="C55" t="s">
        <v>512</v>
      </c>
      <c r="D55" t="s">
        <v>200</v>
      </c>
      <c r="E55" t="s">
        <v>526</v>
      </c>
      <c r="F55" t="s">
        <v>517</v>
      </c>
      <c r="G55">
        <v>6</v>
      </c>
      <c r="H55">
        <v>9</v>
      </c>
    </row>
    <row r="56" spans="1:8" x14ac:dyDescent="0.2">
      <c r="A56">
        <v>715</v>
      </c>
      <c r="B56" t="s">
        <v>165</v>
      </c>
      <c r="C56" t="s">
        <v>512</v>
      </c>
      <c r="D56" t="s">
        <v>200</v>
      </c>
      <c r="E56" t="s">
        <v>527</v>
      </c>
      <c r="F56" t="s">
        <v>518</v>
      </c>
      <c r="G56">
        <v>6</v>
      </c>
      <c r="H56">
        <v>24.75</v>
      </c>
    </row>
    <row r="57" spans="1:8" x14ac:dyDescent="0.2">
      <c r="A57">
        <v>715</v>
      </c>
      <c r="B57" t="s">
        <v>165</v>
      </c>
      <c r="C57" t="s">
        <v>512</v>
      </c>
      <c r="D57" t="s">
        <v>200</v>
      </c>
      <c r="E57" t="s">
        <v>528</v>
      </c>
      <c r="F57" t="s">
        <v>519</v>
      </c>
      <c r="G57">
        <v>6</v>
      </c>
      <c r="H57">
        <v>18</v>
      </c>
    </row>
    <row r="58" spans="1:8" x14ac:dyDescent="0.2">
      <c r="A58">
        <v>715</v>
      </c>
      <c r="B58" t="s">
        <v>165</v>
      </c>
      <c r="C58" t="s">
        <v>512</v>
      </c>
      <c r="D58" t="s">
        <v>200</v>
      </c>
      <c r="E58" t="s">
        <v>529</v>
      </c>
      <c r="F58" t="s">
        <v>520</v>
      </c>
      <c r="G58">
        <v>6</v>
      </c>
      <c r="H58">
        <v>0</v>
      </c>
    </row>
    <row r="59" spans="1:8" x14ac:dyDescent="0.2">
      <c r="A59">
        <v>723</v>
      </c>
      <c r="B59" t="s">
        <v>165</v>
      </c>
      <c r="C59" t="s">
        <v>199</v>
      </c>
      <c r="D59" t="s">
        <v>200</v>
      </c>
      <c r="E59" t="s">
        <v>207</v>
      </c>
      <c r="F59" t="s">
        <v>185</v>
      </c>
      <c r="G59">
        <v>7.5</v>
      </c>
      <c r="H59">
        <v>58.5</v>
      </c>
    </row>
    <row r="60" spans="1:8" x14ac:dyDescent="0.2">
      <c r="A60">
        <v>723</v>
      </c>
      <c r="B60" t="s">
        <v>165</v>
      </c>
      <c r="C60" t="s">
        <v>199</v>
      </c>
      <c r="D60" t="s">
        <v>200</v>
      </c>
      <c r="E60" t="s">
        <v>207</v>
      </c>
      <c r="F60" t="s">
        <v>185</v>
      </c>
      <c r="G60">
        <v>7.5</v>
      </c>
      <c r="H60">
        <v>0</v>
      </c>
    </row>
    <row r="61" spans="1:8" x14ac:dyDescent="0.2">
      <c r="A61">
        <v>723</v>
      </c>
      <c r="B61" t="s">
        <v>165</v>
      </c>
      <c r="C61" t="s">
        <v>199</v>
      </c>
      <c r="D61" t="s">
        <v>200</v>
      </c>
      <c r="E61" t="s">
        <v>220</v>
      </c>
      <c r="F61" t="s">
        <v>221</v>
      </c>
      <c r="G61">
        <v>7.5</v>
      </c>
      <c r="H61">
        <v>54</v>
      </c>
    </row>
    <row r="62" spans="1:8" x14ac:dyDescent="0.2">
      <c r="A62">
        <v>723</v>
      </c>
      <c r="B62" t="s">
        <v>165</v>
      </c>
      <c r="C62" t="s">
        <v>199</v>
      </c>
      <c r="D62" t="s">
        <v>245</v>
      </c>
      <c r="E62" t="s">
        <v>258</v>
      </c>
      <c r="F62" t="s">
        <v>259</v>
      </c>
      <c r="G62">
        <v>6</v>
      </c>
      <c r="H62">
        <v>18</v>
      </c>
    </row>
    <row r="63" spans="1:8" x14ac:dyDescent="0.2">
      <c r="A63">
        <v>723</v>
      </c>
      <c r="B63" t="s">
        <v>165</v>
      </c>
      <c r="C63" t="s">
        <v>199</v>
      </c>
      <c r="D63" t="s">
        <v>245</v>
      </c>
      <c r="E63" t="s">
        <v>281</v>
      </c>
      <c r="F63" t="s">
        <v>282</v>
      </c>
      <c r="G63">
        <v>3</v>
      </c>
      <c r="H63">
        <v>0</v>
      </c>
    </row>
    <row r="64" spans="1:8" x14ac:dyDescent="0.2">
      <c r="A64">
        <v>723</v>
      </c>
      <c r="B64" t="s">
        <v>165</v>
      </c>
      <c r="C64" t="s">
        <v>199</v>
      </c>
      <c r="D64" t="s">
        <v>289</v>
      </c>
      <c r="E64" t="s">
        <v>290</v>
      </c>
      <c r="F64" t="s">
        <v>184</v>
      </c>
      <c r="G64">
        <v>15</v>
      </c>
      <c r="H64">
        <v>4.5</v>
      </c>
    </row>
    <row r="65" spans="1:8" x14ac:dyDescent="0.2">
      <c r="A65">
        <v>723</v>
      </c>
      <c r="B65" t="s">
        <v>165</v>
      </c>
      <c r="C65" t="s">
        <v>354</v>
      </c>
      <c r="D65" t="s">
        <v>289</v>
      </c>
      <c r="E65" t="s">
        <v>392</v>
      </c>
      <c r="F65" t="s">
        <v>393</v>
      </c>
      <c r="G65">
        <v>15</v>
      </c>
      <c r="H65">
        <v>9</v>
      </c>
    </row>
    <row r="66" spans="1:8" x14ac:dyDescent="0.2">
      <c r="A66">
        <v>723</v>
      </c>
      <c r="B66" t="s">
        <v>165</v>
      </c>
      <c r="C66" t="s">
        <v>396</v>
      </c>
      <c r="D66" t="s">
        <v>200</v>
      </c>
      <c r="E66" t="s">
        <v>427</v>
      </c>
      <c r="F66" t="s">
        <v>428</v>
      </c>
      <c r="G66">
        <v>5</v>
      </c>
      <c r="H66">
        <v>6.75</v>
      </c>
    </row>
    <row r="67" spans="1:8" x14ac:dyDescent="0.2">
      <c r="A67">
        <v>723</v>
      </c>
      <c r="B67" t="s">
        <v>165</v>
      </c>
      <c r="C67" t="s">
        <v>396</v>
      </c>
      <c r="D67" t="s">
        <v>289</v>
      </c>
      <c r="E67" t="s">
        <v>473</v>
      </c>
      <c r="F67" t="s">
        <v>474</v>
      </c>
      <c r="G67">
        <v>30</v>
      </c>
      <c r="H67">
        <v>0</v>
      </c>
    </row>
    <row r="68" spans="1:8" x14ac:dyDescent="0.2">
      <c r="A68">
        <v>723</v>
      </c>
      <c r="B68" t="s">
        <v>165</v>
      </c>
      <c r="C68" t="s">
        <v>512</v>
      </c>
      <c r="D68" t="s">
        <v>200</v>
      </c>
      <c r="E68" t="s">
        <v>524</v>
      </c>
      <c r="F68" t="s">
        <v>515</v>
      </c>
      <c r="G68">
        <v>6</v>
      </c>
      <c r="H68">
        <v>1.2</v>
      </c>
    </row>
    <row r="69" spans="1:8" x14ac:dyDescent="0.2">
      <c r="A69">
        <v>723</v>
      </c>
      <c r="B69" t="s">
        <v>165</v>
      </c>
      <c r="C69" t="s">
        <v>512</v>
      </c>
      <c r="D69" t="s">
        <v>200</v>
      </c>
      <c r="E69" t="s">
        <v>525</v>
      </c>
      <c r="F69" t="s">
        <v>516</v>
      </c>
      <c r="G69">
        <v>6</v>
      </c>
      <c r="H69">
        <v>46.2</v>
      </c>
    </row>
    <row r="70" spans="1:8" x14ac:dyDescent="0.2">
      <c r="A70">
        <v>723</v>
      </c>
      <c r="B70" t="s">
        <v>165</v>
      </c>
      <c r="C70" t="s">
        <v>512</v>
      </c>
      <c r="D70" t="s">
        <v>200</v>
      </c>
      <c r="E70" t="s">
        <v>530</v>
      </c>
      <c r="F70" t="s">
        <v>521</v>
      </c>
      <c r="G70">
        <v>6</v>
      </c>
      <c r="H70">
        <v>36</v>
      </c>
    </row>
    <row r="71" spans="1:8" x14ac:dyDescent="0.2">
      <c r="A71">
        <v>732</v>
      </c>
      <c r="B71" t="s">
        <v>165</v>
      </c>
      <c r="C71" t="s">
        <v>291</v>
      </c>
      <c r="D71" t="s">
        <v>289</v>
      </c>
      <c r="E71" t="s">
        <v>352</v>
      </c>
      <c r="F71" t="s">
        <v>353</v>
      </c>
      <c r="H71">
        <v>4.5</v>
      </c>
    </row>
    <row r="72" spans="1:8" x14ac:dyDescent="0.2">
      <c r="A72">
        <v>732</v>
      </c>
      <c r="B72" t="s">
        <v>165</v>
      </c>
      <c r="C72" t="s">
        <v>199</v>
      </c>
      <c r="D72" t="s">
        <v>289</v>
      </c>
      <c r="E72" t="s">
        <v>290</v>
      </c>
      <c r="F72" t="s">
        <v>184</v>
      </c>
      <c r="G72">
        <v>15</v>
      </c>
      <c r="H72">
        <v>0</v>
      </c>
    </row>
    <row r="73" spans="1:8" x14ac:dyDescent="0.2">
      <c r="A73">
        <v>739</v>
      </c>
      <c r="B73" t="s">
        <v>165</v>
      </c>
      <c r="C73" t="s">
        <v>199</v>
      </c>
      <c r="D73" t="s">
        <v>289</v>
      </c>
      <c r="E73" t="s">
        <v>290</v>
      </c>
      <c r="F73" t="s">
        <v>184</v>
      </c>
      <c r="G73">
        <v>15</v>
      </c>
      <c r="H73">
        <v>6</v>
      </c>
    </row>
    <row r="74" spans="1:8" x14ac:dyDescent="0.2">
      <c r="A74">
        <v>739</v>
      </c>
      <c r="B74" t="s">
        <v>165</v>
      </c>
      <c r="C74" t="s">
        <v>354</v>
      </c>
      <c r="D74" t="s">
        <v>289</v>
      </c>
      <c r="E74" t="s">
        <v>392</v>
      </c>
      <c r="F74" t="s">
        <v>393</v>
      </c>
      <c r="G74">
        <v>15</v>
      </c>
      <c r="H74">
        <v>1</v>
      </c>
    </row>
    <row r="75" spans="1:8" x14ac:dyDescent="0.2">
      <c r="A75">
        <v>748</v>
      </c>
      <c r="B75" t="s">
        <v>165</v>
      </c>
      <c r="C75" t="s">
        <v>199</v>
      </c>
      <c r="D75" t="s">
        <v>200</v>
      </c>
      <c r="E75" t="s">
        <v>222</v>
      </c>
      <c r="F75" t="s">
        <v>223</v>
      </c>
      <c r="G75">
        <v>7.5</v>
      </c>
      <c r="H75">
        <v>22.5</v>
      </c>
    </row>
    <row r="76" spans="1:8" x14ac:dyDescent="0.2">
      <c r="A76">
        <v>748</v>
      </c>
      <c r="B76" t="s">
        <v>165</v>
      </c>
      <c r="C76" t="s">
        <v>199</v>
      </c>
      <c r="D76" t="s">
        <v>200</v>
      </c>
      <c r="E76" t="s">
        <v>236</v>
      </c>
      <c r="F76" t="s">
        <v>237</v>
      </c>
      <c r="G76">
        <v>7.5</v>
      </c>
      <c r="H76">
        <v>9</v>
      </c>
    </row>
    <row r="77" spans="1:8" x14ac:dyDescent="0.2">
      <c r="A77">
        <v>748</v>
      </c>
      <c r="B77" t="s">
        <v>165</v>
      </c>
      <c r="C77" t="s">
        <v>199</v>
      </c>
      <c r="D77" t="s">
        <v>200</v>
      </c>
      <c r="E77" t="s">
        <v>241</v>
      </c>
      <c r="F77" t="s">
        <v>242</v>
      </c>
      <c r="G77">
        <v>7.5</v>
      </c>
      <c r="H77">
        <v>13.5</v>
      </c>
    </row>
    <row r="78" spans="1:8" x14ac:dyDescent="0.2">
      <c r="A78">
        <v>748</v>
      </c>
      <c r="B78" t="s">
        <v>165</v>
      </c>
      <c r="C78" t="s">
        <v>199</v>
      </c>
      <c r="D78" t="s">
        <v>245</v>
      </c>
      <c r="E78" t="s">
        <v>273</v>
      </c>
      <c r="F78" t="s">
        <v>274</v>
      </c>
      <c r="G78">
        <v>6</v>
      </c>
      <c r="H78">
        <v>0</v>
      </c>
    </row>
    <row r="79" spans="1:8" x14ac:dyDescent="0.2">
      <c r="A79">
        <v>748</v>
      </c>
      <c r="B79" t="s">
        <v>165</v>
      </c>
      <c r="C79" t="s">
        <v>199</v>
      </c>
      <c r="D79" t="s">
        <v>289</v>
      </c>
      <c r="E79" t="s">
        <v>290</v>
      </c>
      <c r="F79" t="s">
        <v>184</v>
      </c>
      <c r="G79">
        <v>15</v>
      </c>
      <c r="H79">
        <v>8</v>
      </c>
    </row>
    <row r="80" spans="1:8" x14ac:dyDescent="0.2">
      <c r="A80">
        <v>748</v>
      </c>
      <c r="B80" t="s">
        <v>165</v>
      </c>
      <c r="C80" t="s">
        <v>354</v>
      </c>
      <c r="D80" t="s">
        <v>245</v>
      </c>
      <c r="E80" t="s">
        <v>379</v>
      </c>
      <c r="F80" t="s">
        <v>380</v>
      </c>
      <c r="G80">
        <v>7.5</v>
      </c>
      <c r="H80">
        <v>3.6</v>
      </c>
    </row>
    <row r="81" spans="1:8" x14ac:dyDescent="0.2">
      <c r="A81">
        <v>748</v>
      </c>
      <c r="B81" t="s">
        <v>165</v>
      </c>
      <c r="C81" t="s">
        <v>354</v>
      </c>
      <c r="D81" t="s">
        <v>245</v>
      </c>
      <c r="E81" t="s">
        <v>383</v>
      </c>
      <c r="F81" t="s">
        <v>384</v>
      </c>
      <c r="G81">
        <v>3</v>
      </c>
      <c r="H81">
        <v>0.6</v>
      </c>
    </row>
    <row r="82" spans="1:8" x14ac:dyDescent="0.2">
      <c r="A82">
        <v>748</v>
      </c>
      <c r="B82" t="s">
        <v>165</v>
      </c>
      <c r="C82" t="s">
        <v>354</v>
      </c>
      <c r="D82" t="s">
        <v>289</v>
      </c>
      <c r="E82" t="s">
        <v>392</v>
      </c>
      <c r="F82" t="s">
        <v>393</v>
      </c>
      <c r="G82">
        <v>15</v>
      </c>
      <c r="H82">
        <v>7.75</v>
      </c>
    </row>
    <row r="83" spans="1:8" x14ac:dyDescent="0.2">
      <c r="A83">
        <v>749</v>
      </c>
      <c r="B83" t="s">
        <v>165</v>
      </c>
      <c r="C83" t="s">
        <v>291</v>
      </c>
      <c r="D83" t="s">
        <v>200</v>
      </c>
      <c r="E83" t="s">
        <v>297</v>
      </c>
      <c r="F83" t="s">
        <v>187</v>
      </c>
      <c r="G83">
        <v>6</v>
      </c>
      <c r="H83">
        <v>36</v>
      </c>
    </row>
    <row r="84" spans="1:8" x14ac:dyDescent="0.2">
      <c r="A84">
        <v>749</v>
      </c>
      <c r="B84" t="s">
        <v>165</v>
      </c>
      <c r="C84" t="s">
        <v>199</v>
      </c>
      <c r="D84" t="s">
        <v>200</v>
      </c>
      <c r="E84" t="s">
        <v>201</v>
      </c>
      <c r="F84" t="s">
        <v>202</v>
      </c>
      <c r="G84">
        <v>7.5</v>
      </c>
      <c r="H84">
        <v>45</v>
      </c>
    </row>
    <row r="85" spans="1:8" x14ac:dyDescent="0.2">
      <c r="A85">
        <v>749</v>
      </c>
      <c r="B85" t="s">
        <v>165</v>
      </c>
      <c r="C85" t="s">
        <v>199</v>
      </c>
      <c r="D85" t="s">
        <v>200</v>
      </c>
      <c r="E85" t="s">
        <v>203</v>
      </c>
      <c r="F85" t="s">
        <v>204</v>
      </c>
      <c r="G85">
        <v>7.5</v>
      </c>
      <c r="H85">
        <v>45</v>
      </c>
    </row>
    <row r="86" spans="1:8" x14ac:dyDescent="0.2">
      <c r="A86">
        <v>749</v>
      </c>
      <c r="B86" t="s">
        <v>165</v>
      </c>
      <c r="C86" t="s">
        <v>199</v>
      </c>
      <c r="D86" t="s">
        <v>200</v>
      </c>
      <c r="E86" t="s">
        <v>205</v>
      </c>
      <c r="F86" t="s">
        <v>206</v>
      </c>
      <c r="G86">
        <v>7.5</v>
      </c>
      <c r="H86">
        <v>45</v>
      </c>
    </row>
    <row r="87" spans="1:8" x14ac:dyDescent="0.2">
      <c r="A87">
        <v>749</v>
      </c>
      <c r="B87" t="s">
        <v>165</v>
      </c>
      <c r="C87" t="s">
        <v>199</v>
      </c>
      <c r="D87" t="s">
        <v>200</v>
      </c>
      <c r="E87" t="s">
        <v>201</v>
      </c>
      <c r="F87" t="s">
        <v>202</v>
      </c>
      <c r="G87">
        <v>7.5</v>
      </c>
      <c r="H87">
        <v>22.5</v>
      </c>
    </row>
    <row r="88" spans="1:8" x14ac:dyDescent="0.2">
      <c r="A88">
        <v>749</v>
      </c>
      <c r="B88" t="s">
        <v>165</v>
      </c>
      <c r="C88" t="s">
        <v>199</v>
      </c>
      <c r="D88" t="s">
        <v>200</v>
      </c>
      <c r="E88" t="s">
        <v>203</v>
      </c>
      <c r="F88" t="s">
        <v>204</v>
      </c>
      <c r="G88">
        <v>7.5</v>
      </c>
      <c r="H88">
        <v>22.5</v>
      </c>
    </row>
    <row r="89" spans="1:8" x14ac:dyDescent="0.2">
      <c r="A89">
        <v>749</v>
      </c>
      <c r="B89" t="s">
        <v>165</v>
      </c>
      <c r="C89" t="s">
        <v>199</v>
      </c>
      <c r="D89" t="s">
        <v>200</v>
      </c>
      <c r="E89" t="s">
        <v>205</v>
      </c>
      <c r="F89" t="s">
        <v>206</v>
      </c>
      <c r="G89">
        <v>7.5</v>
      </c>
      <c r="H89">
        <v>9</v>
      </c>
    </row>
    <row r="90" spans="1:8" x14ac:dyDescent="0.2">
      <c r="A90">
        <v>749</v>
      </c>
      <c r="B90" t="s">
        <v>165</v>
      </c>
      <c r="C90" t="s">
        <v>199</v>
      </c>
      <c r="D90" t="s">
        <v>200</v>
      </c>
      <c r="E90" t="s">
        <v>208</v>
      </c>
      <c r="F90" t="s">
        <v>209</v>
      </c>
      <c r="G90">
        <v>7.5</v>
      </c>
      <c r="H90">
        <v>45</v>
      </c>
    </row>
    <row r="91" spans="1:8" x14ac:dyDescent="0.2">
      <c r="A91">
        <v>749</v>
      </c>
      <c r="B91" t="s">
        <v>165</v>
      </c>
      <c r="C91" t="s">
        <v>199</v>
      </c>
      <c r="D91" t="s">
        <v>200</v>
      </c>
      <c r="E91" t="s">
        <v>210</v>
      </c>
      <c r="F91" t="s">
        <v>211</v>
      </c>
      <c r="G91">
        <v>7.5</v>
      </c>
      <c r="H91">
        <v>45</v>
      </c>
    </row>
    <row r="92" spans="1:8" x14ac:dyDescent="0.2">
      <c r="A92">
        <v>749</v>
      </c>
      <c r="B92" t="s">
        <v>165</v>
      </c>
      <c r="C92" t="s">
        <v>199</v>
      </c>
      <c r="D92" t="s">
        <v>200</v>
      </c>
      <c r="E92" t="s">
        <v>212</v>
      </c>
      <c r="F92" t="s">
        <v>213</v>
      </c>
      <c r="G92">
        <v>7.5</v>
      </c>
      <c r="H92">
        <v>54</v>
      </c>
    </row>
    <row r="93" spans="1:8" x14ac:dyDescent="0.2">
      <c r="A93">
        <v>749</v>
      </c>
      <c r="B93" t="s">
        <v>165</v>
      </c>
      <c r="C93" t="s">
        <v>199</v>
      </c>
      <c r="D93" t="s">
        <v>200</v>
      </c>
      <c r="E93" t="s">
        <v>214</v>
      </c>
      <c r="F93" t="s">
        <v>215</v>
      </c>
      <c r="G93">
        <v>7.5</v>
      </c>
      <c r="H93">
        <v>45</v>
      </c>
    </row>
    <row r="94" spans="1:8" x14ac:dyDescent="0.2">
      <c r="A94">
        <v>749</v>
      </c>
      <c r="B94" t="s">
        <v>165</v>
      </c>
      <c r="C94" t="s">
        <v>199</v>
      </c>
      <c r="D94" t="s">
        <v>200</v>
      </c>
      <c r="E94" t="s">
        <v>195</v>
      </c>
      <c r="F94" t="s">
        <v>216</v>
      </c>
      <c r="G94">
        <v>7.5</v>
      </c>
      <c r="H94">
        <v>45</v>
      </c>
    </row>
    <row r="95" spans="1:8" x14ac:dyDescent="0.2">
      <c r="A95">
        <v>749</v>
      </c>
      <c r="B95" t="s">
        <v>165</v>
      </c>
      <c r="C95" t="s">
        <v>199</v>
      </c>
      <c r="D95" t="s">
        <v>200</v>
      </c>
      <c r="E95" t="s">
        <v>194</v>
      </c>
      <c r="F95" t="s">
        <v>217</v>
      </c>
      <c r="G95">
        <v>7.5</v>
      </c>
      <c r="H95">
        <v>45</v>
      </c>
    </row>
    <row r="96" spans="1:8" x14ac:dyDescent="0.2">
      <c r="A96">
        <v>749</v>
      </c>
      <c r="B96" t="s">
        <v>165</v>
      </c>
      <c r="C96" t="s">
        <v>199</v>
      </c>
      <c r="D96" t="s">
        <v>200</v>
      </c>
      <c r="E96" t="s">
        <v>197</v>
      </c>
      <c r="F96" t="s">
        <v>224</v>
      </c>
      <c r="G96">
        <v>7.5</v>
      </c>
      <c r="H96">
        <v>45</v>
      </c>
    </row>
    <row r="97" spans="1:8" x14ac:dyDescent="0.2">
      <c r="A97">
        <v>749</v>
      </c>
      <c r="B97" t="s">
        <v>165</v>
      </c>
      <c r="C97" t="s">
        <v>199</v>
      </c>
      <c r="D97" t="s">
        <v>200</v>
      </c>
      <c r="E97" t="s">
        <v>225</v>
      </c>
      <c r="F97" t="s">
        <v>226</v>
      </c>
      <c r="G97">
        <v>7.5</v>
      </c>
      <c r="H97">
        <v>45</v>
      </c>
    </row>
    <row r="98" spans="1:8" x14ac:dyDescent="0.2">
      <c r="A98">
        <v>749</v>
      </c>
      <c r="B98" t="s">
        <v>165</v>
      </c>
      <c r="C98" t="s">
        <v>199</v>
      </c>
      <c r="D98" t="s">
        <v>200</v>
      </c>
      <c r="E98" t="s">
        <v>198</v>
      </c>
      <c r="F98" t="s">
        <v>227</v>
      </c>
      <c r="G98">
        <v>7.5</v>
      </c>
      <c r="H98">
        <v>45</v>
      </c>
    </row>
    <row r="99" spans="1:8" x14ac:dyDescent="0.2">
      <c r="A99">
        <v>749</v>
      </c>
      <c r="B99" t="s">
        <v>165</v>
      </c>
      <c r="C99" t="s">
        <v>199</v>
      </c>
      <c r="D99" t="s">
        <v>200</v>
      </c>
      <c r="E99" t="s">
        <v>228</v>
      </c>
      <c r="F99" t="s">
        <v>229</v>
      </c>
      <c r="G99">
        <v>7.5</v>
      </c>
      <c r="H99">
        <v>45</v>
      </c>
    </row>
    <row r="100" spans="1:8" x14ac:dyDescent="0.2">
      <c r="A100">
        <v>749</v>
      </c>
      <c r="B100" t="s">
        <v>165</v>
      </c>
      <c r="C100" t="s">
        <v>199</v>
      </c>
      <c r="D100" t="s">
        <v>200</v>
      </c>
      <c r="E100" t="s">
        <v>230</v>
      </c>
      <c r="F100" t="s">
        <v>231</v>
      </c>
      <c r="G100">
        <v>7.5</v>
      </c>
      <c r="H100">
        <v>45</v>
      </c>
    </row>
    <row r="101" spans="1:8" x14ac:dyDescent="0.2">
      <c r="A101">
        <v>749</v>
      </c>
      <c r="B101" t="s">
        <v>165</v>
      </c>
      <c r="C101" t="s">
        <v>199</v>
      </c>
      <c r="D101" t="s">
        <v>200</v>
      </c>
      <c r="E101" t="s">
        <v>232</v>
      </c>
      <c r="F101" t="s">
        <v>233</v>
      </c>
      <c r="G101">
        <v>7.5</v>
      </c>
      <c r="H101">
        <v>45</v>
      </c>
    </row>
    <row r="102" spans="1:8" x14ac:dyDescent="0.2">
      <c r="A102">
        <v>749</v>
      </c>
      <c r="B102" t="s">
        <v>165</v>
      </c>
      <c r="C102" t="s">
        <v>199</v>
      </c>
      <c r="D102" t="s">
        <v>200</v>
      </c>
      <c r="E102" t="s">
        <v>236</v>
      </c>
      <c r="F102" t="s">
        <v>237</v>
      </c>
      <c r="G102">
        <v>7.5</v>
      </c>
      <c r="H102">
        <v>36</v>
      </c>
    </row>
    <row r="103" spans="1:8" x14ac:dyDescent="0.2">
      <c r="A103">
        <v>749</v>
      </c>
      <c r="B103" t="s">
        <v>165</v>
      </c>
      <c r="C103" t="s">
        <v>199</v>
      </c>
      <c r="D103" t="s">
        <v>200</v>
      </c>
      <c r="E103" t="s">
        <v>239</v>
      </c>
      <c r="F103" t="s">
        <v>240</v>
      </c>
      <c r="G103">
        <v>7.5</v>
      </c>
      <c r="H103">
        <v>45</v>
      </c>
    </row>
    <row r="104" spans="1:8" x14ac:dyDescent="0.2">
      <c r="A104">
        <v>749</v>
      </c>
      <c r="B104" t="s">
        <v>165</v>
      </c>
      <c r="C104" t="s">
        <v>199</v>
      </c>
      <c r="D104" t="s">
        <v>200</v>
      </c>
      <c r="E104" t="s">
        <v>241</v>
      </c>
      <c r="F104" t="s">
        <v>242</v>
      </c>
      <c r="G104">
        <v>7.5</v>
      </c>
      <c r="H104">
        <v>9</v>
      </c>
    </row>
    <row r="105" spans="1:8" x14ac:dyDescent="0.2">
      <c r="A105">
        <v>749</v>
      </c>
      <c r="B105" t="s">
        <v>165</v>
      </c>
      <c r="C105" t="s">
        <v>199</v>
      </c>
      <c r="D105" t="s">
        <v>200</v>
      </c>
      <c r="E105" t="s">
        <v>243</v>
      </c>
      <c r="F105" t="s">
        <v>244</v>
      </c>
      <c r="G105">
        <v>9</v>
      </c>
      <c r="H105">
        <v>45</v>
      </c>
    </row>
    <row r="106" spans="1:8" x14ac:dyDescent="0.2">
      <c r="A106">
        <v>749</v>
      </c>
      <c r="B106" t="s">
        <v>165</v>
      </c>
      <c r="C106" t="s">
        <v>199</v>
      </c>
      <c r="D106" t="s">
        <v>245</v>
      </c>
      <c r="E106" t="s">
        <v>246</v>
      </c>
      <c r="F106" t="s">
        <v>247</v>
      </c>
      <c r="G106">
        <v>6</v>
      </c>
      <c r="H106">
        <v>18</v>
      </c>
    </row>
    <row r="107" spans="1:8" x14ac:dyDescent="0.2">
      <c r="A107">
        <v>749</v>
      </c>
      <c r="B107" t="s">
        <v>165</v>
      </c>
      <c r="C107" t="s">
        <v>199</v>
      </c>
      <c r="D107" t="s">
        <v>245</v>
      </c>
      <c r="E107" t="s">
        <v>248</v>
      </c>
      <c r="F107" t="s">
        <v>249</v>
      </c>
      <c r="G107">
        <v>6</v>
      </c>
      <c r="H107">
        <v>0</v>
      </c>
    </row>
    <row r="108" spans="1:8" x14ac:dyDescent="0.2">
      <c r="A108">
        <v>749</v>
      </c>
      <c r="B108" t="s">
        <v>165</v>
      </c>
      <c r="C108" t="s">
        <v>199</v>
      </c>
      <c r="D108" t="s">
        <v>245</v>
      </c>
      <c r="E108" t="s">
        <v>250</v>
      </c>
      <c r="F108" t="s">
        <v>251</v>
      </c>
      <c r="G108">
        <v>6</v>
      </c>
      <c r="H108">
        <v>18</v>
      </c>
    </row>
    <row r="109" spans="1:8" x14ac:dyDescent="0.2">
      <c r="A109">
        <v>749</v>
      </c>
      <c r="B109" t="s">
        <v>165</v>
      </c>
      <c r="C109" t="s">
        <v>199</v>
      </c>
      <c r="D109" t="s">
        <v>245</v>
      </c>
      <c r="E109" t="s">
        <v>252</v>
      </c>
      <c r="F109" t="s">
        <v>253</v>
      </c>
      <c r="G109">
        <v>6</v>
      </c>
      <c r="H109">
        <v>18</v>
      </c>
    </row>
    <row r="110" spans="1:8" x14ac:dyDescent="0.2">
      <c r="A110">
        <v>749</v>
      </c>
      <c r="B110" t="s">
        <v>165</v>
      </c>
      <c r="C110" t="s">
        <v>199</v>
      </c>
      <c r="D110" t="s">
        <v>245</v>
      </c>
      <c r="E110" t="s">
        <v>256</v>
      </c>
      <c r="F110" t="s">
        <v>257</v>
      </c>
      <c r="G110">
        <v>6</v>
      </c>
      <c r="H110">
        <v>0</v>
      </c>
    </row>
    <row r="111" spans="1:8" x14ac:dyDescent="0.2">
      <c r="A111">
        <v>749</v>
      </c>
      <c r="B111" t="s">
        <v>165</v>
      </c>
      <c r="C111" t="s">
        <v>199</v>
      </c>
      <c r="D111" t="s">
        <v>245</v>
      </c>
      <c r="E111" t="s">
        <v>260</v>
      </c>
      <c r="F111" t="s">
        <v>261</v>
      </c>
      <c r="G111">
        <v>6</v>
      </c>
      <c r="H111">
        <v>18</v>
      </c>
    </row>
    <row r="112" spans="1:8" x14ac:dyDescent="0.2">
      <c r="A112">
        <v>749</v>
      </c>
      <c r="B112" t="s">
        <v>165</v>
      </c>
      <c r="C112" t="s">
        <v>199</v>
      </c>
      <c r="D112" t="s">
        <v>245</v>
      </c>
      <c r="E112" t="s">
        <v>262</v>
      </c>
      <c r="F112" t="s">
        <v>263</v>
      </c>
      <c r="G112">
        <v>6</v>
      </c>
      <c r="H112">
        <v>18</v>
      </c>
    </row>
    <row r="113" spans="1:8" x14ac:dyDescent="0.2">
      <c r="A113">
        <v>749</v>
      </c>
      <c r="B113" t="s">
        <v>165</v>
      </c>
      <c r="C113" t="s">
        <v>199</v>
      </c>
      <c r="D113" t="s">
        <v>245</v>
      </c>
      <c r="E113" t="s">
        <v>264</v>
      </c>
      <c r="F113" t="s">
        <v>265</v>
      </c>
      <c r="G113">
        <v>6</v>
      </c>
      <c r="H113">
        <v>18</v>
      </c>
    </row>
    <row r="114" spans="1:8" x14ac:dyDescent="0.2">
      <c r="A114">
        <v>749</v>
      </c>
      <c r="B114" t="s">
        <v>165</v>
      </c>
      <c r="C114" t="s">
        <v>199</v>
      </c>
      <c r="D114" t="s">
        <v>245</v>
      </c>
      <c r="E114" t="s">
        <v>196</v>
      </c>
      <c r="F114" t="s">
        <v>266</v>
      </c>
      <c r="G114">
        <v>6</v>
      </c>
      <c r="H114">
        <v>9</v>
      </c>
    </row>
    <row r="115" spans="1:8" x14ac:dyDescent="0.2">
      <c r="A115">
        <v>749</v>
      </c>
      <c r="B115" t="s">
        <v>165</v>
      </c>
      <c r="C115" t="s">
        <v>199</v>
      </c>
      <c r="D115" t="s">
        <v>245</v>
      </c>
      <c r="E115" t="s">
        <v>267</v>
      </c>
      <c r="F115" t="s">
        <v>268</v>
      </c>
      <c r="G115">
        <v>6</v>
      </c>
      <c r="H115">
        <v>18</v>
      </c>
    </row>
    <row r="116" spans="1:8" x14ac:dyDescent="0.2">
      <c r="A116">
        <v>749</v>
      </c>
      <c r="B116" t="s">
        <v>165</v>
      </c>
      <c r="C116" t="s">
        <v>199</v>
      </c>
      <c r="D116" t="s">
        <v>245</v>
      </c>
      <c r="E116" t="s">
        <v>269</v>
      </c>
      <c r="F116" t="s">
        <v>270</v>
      </c>
      <c r="G116">
        <v>6</v>
      </c>
      <c r="H116">
        <v>18</v>
      </c>
    </row>
    <row r="117" spans="1:8" x14ac:dyDescent="0.2">
      <c r="A117">
        <v>749</v>
      </c>
      <c r="B117" t="s">
        <v>165</v>
      </c>
      <c r="C117" t="s">
        <v>199</v>
      </c>
      <c r="D117" t="s">
        <v>245</v>
      </c>
      <c r="E117" t="s">
        <v>271</v>
      </c>
      <c r="F117" t="s">
        <v>272</v>
      </c>
      <c r="G117">
        <v>6</v>
      </c>
      <c r="H117">
        <v>18</v>
      </c>
    </row>
    <row r="118" spans="1:8" x14ac:dyDescent="0.2">
      <c r="A118">
        <v>749</v>
      </c>
      <c r="B118" t="s">
        <v>165</v>
      </c>
      <c r="C118" t="s">
        <v>199</v>
      </c>
      <c r="D118" t="s">
        <v>245</v>
      </c>
      <c r="E118" t="s">
        <v>275</v>
      </c>
      <c r="F118" t="s">
        <v>276</v>
      </c>
      <c r="G118">
        <v>6</v>
      </c>
      <c r="H118">
        <v>0</v>
      </c>
    </row>
    <row r="119" spans="1:8" x14ac:dyDescent="0.2">
      <c r="A119">
        <v>749</v>
      </c>
      <c r="B119" t="s">
        <v>165</v>
      </c>
      <c r="C119" t="s">
        <v>199</v>
      </c>
      <c r="D119" t="s">
        <v>245</v>
      </c>
      <c r="E119" t="s">
        <v>277</v>
      </c>
      <c r="F119" t="s">
        <v>278</v>
      </c>
      <c r="G119">
        <v>6</v>
      </c>
      <c r="H119">
        <v>18</v>
      </c>
    </row>
    <row r="120" spans="1:8" x14ac:dyDescent="0.2">
      <c r="A120">
        <v>749</v>
      </c>
      <c r="B120" t="s">
        <v>165</v>
      </c>
      <c r="C120" t="s">
        <v>199</v>
      </c>
      <c r="D120" t="s">
        <v>245</v>
      </c>
      <c r="E120" t="s">
        <v>279</v>
      </c>
      <c r="F120" t="s">
        <v>280</v>
      </c>
      <c r="G120">
        <v>3</v>
      </c>
      <c r="H120">
        <v>9</v>
      </c>
    </row>
    <row r="121" spans="1:8" x14ac:dyDescent="0.2">
      <c r="A121">
        <v>749</v>
      </c>
      <c r="B121" t="s">
        <v>165</v>
      </c>
      <c r="C121" t="s">
        <v>199</v>
      </c>
      <c r="D121" t="s">
        <v>245</v>
      </c>
      <c r="E121" t="s">
        <v>285</v>
      </c>
      <c r="F121" t="s">
        <v>286</v>
      </c>
      <c r="G121">
        <v>3</v>
      </c>
      <c r="H121">
        <v>9</v>
      </c>
    </row>
    <row r="122" spans="1:8" x14ac:dyDescent="0.2">
      <c r="A122">
        <v>749</v>
      </c>
      <c r="B122" t="s">
        <v>165</v>
      </c>
      <c r="C122" t="s">
        <v>199</v>
      </c>
      <c r="D122" t="s">
        <v>245</v>
      </c>
      <c r="E122" t="s">
        <v>287</v>
      </c>
      <c r="F122" t="s">
        <v>288</v>
      </c>
      <c r="G122">
        <v>3</v>
      </c>
      <c r="H122">
        <v>0</v>
      </c>
    </row>
    <row r="123" spans="1:8" x14ac:dyDescent="0.2">
      <c r="A123">
        <v>749</v>
      </c>
      <c r="B123" t="s">
        <v>165</v>
      </c>
      <c r="C123" t="s">
        <v>199</v>
      </c>
      <c r="D123" t="s">
        <v>289</v>
      </c>
      <c r="E123" t="s">
        <v>290</v>
      </c>
      <c r="F123" t="s">
        <v>184</v>
      </c>
      <c r="G123">
        <v>15</v>
      </c>
      <c r="H123">
        <v>60.25</v>
      </c>
    </row>
    <row r="124" spans="1:8" x14ac:dyDescent="0.2">
      <c r="A124">
        <v>749</v>
      </c>
      <c r="B124" t="s">
        <v>165</v>
      </c>
      <c r="C124" t="s">
        <v>354</v>
      </c>
      <c r="D124" t="s">
        <v>245</v>
      </c>
      <c r="E124" t="s">
        <v>355</v>
      </c>
      <c r="F124" t="s">
        <v>356</v>
      </c>
      <c r="G124">
        <v>7.5</v>
      </c>
      <c r="H124">
        <v>18</v>
      </c>
    </row>
    <row r="125" spans="1:8" x14ac:dyDescent="0.2">
      <c r="A125">
        <v>749</v>
      </c>
      <c r="B125" t="s">
        <v>165</v>
      </c>
      <c r="C125" t="s">
        <v>354</v>
      </c>
      <c r="D125" t="s">
        <v>245</v>
      </c>
      <c r="E125" t="s">
        <v>357</v>
      </c>
      <c r="F125" t="s">
        <v>358</v>
      </c>
      <c r="G125">
        <v>7.5</v>
      </c>
      <c r="H125">
        <v>18</v>
      </c>
    </row>
    <row r="126" spans="1:8" x14ac:dyDescent="0.2">
      <c r="A126">
        <v>749</v>
      </c>
      <c r="B126" t="s">
        <v>165</v>
      </c>
      <c r="C126" t="s">
        <v>354</v>
      </c>
      <c r="D126" t="s">
        <v>245</v>
      </c>
      <c r="E126" t="s">
        <v>359</v>
      </c>
      <c r="F126" t="s">
        <v>360</v>
      </c>
      <c r="G126">
        <v>7.5</v>
      </c>
      <c r="H126">
        <v>18</v>
      </c>
    </row>
    <row r="127" spans="1:8" x14ac:dyDescent="0.2">
      <c r="A127">
        <v>749</v>
      </c>
      <c r="B127" t="s">
        <v>165</v>
      </c>
      <c r="C127" t="s">
        <v>354</v>
      </c>
      <c r="D127" t="s">
        <v>245</v>
      </c>
      <c r="E127" t="s">
        <v>361</v>
      </c>
      <c r="F127" t="s">
        <v>362</v>
      </c>
      <c r="G127">
        <v>7.5</v>
      </c>
      <c r="H127">
        <v>18</v>
      </c>
    </row>
    <row r="128" spans="1:8" x14ac:dyDescent="0.2">
      <c r="A128">
        <v>749</v>
      </c>
      <c r="B128" t="s">
        <v>165</v>
      </c>
      <c r="C128" t="s">
        <v>354</v>
      </c>
      <c r="D128" t="s">
        <v>245</v>
      </c>
      <c r="E128" t="s">
        <v>363</v>
      </c>
      <c r="F128" t="s">
        <v>364</v>
      </c>
      <c r="G128">
        <v>7.5</v>
      </c>
      <c r="H128">
        <v>18</v>
      </c>
    </row>
    <row r="129" spans="1:8" x14ac:dyDescent="0.2">
      <c r="A129">
        <v>749</v>
      </c>
      <c r="B129" t="s">
        <v>165</v>
      </c>
      <c r="C129" t="s">
        <v>354</v>
      </c>
      <c r="D129" t="s">
        <v>245</v>
      </c>
      <c r="E129" t="s">
        <v>365</v>
      </c>
      <c r="F129" t="s">
        <v>366</v>
      </c>
      <c r="G129">
        <v>7.5</v>
      </c>
      <c r="H129">
        <v>12.06</v>
      </c>
    </row>
    <row r="130" spans="1:8" x14ac:dyDescent="0.2">
      <c r="A130">
        <v>749</v>
      </c>
      <c r="B130" t="s">
        <v>165</v>
      </c>
      <c r="C130" t="s">
        <v>354</v>
      </c>
      <c r="D130" t="s">
        <v>245</v>
      </c>
      <c r="E130" t="s">
        <v>367</v>
      </c>
      <c r="F130" t="s">
        <v>368</v>
      </c>
      <c r="G130">
        <v>7.5</v>
      </c>
      <c r="H130">
        <v>11.99</v>
      </c>
    </row>
    <row r="131" spans="1:8" x14ac:dyDescent="0.2">
      <c r="A131">
        <v>749</v>
      </c>
      <c r="B131" t="s">
        <v>165</v>
      </c>
      <c r="C131" t="s">
        <v>354</v>
      </c>
      <c r="D131" t="s">
        <v>245</v>
      </c>
      <c r="E131" t="s">
        <v>369</v>
      </c>
      <c r="F131" t="s">
        <v>370</v>
      </c>
      <c r="G131">
        <v>7.5</v>
      </c>
      <c r="H131">
        <v>18</v>
      </c>
    </row>
    <row r="132" spans="1:8" x14ac:dyDescent="0.2">
      <c r="A132">
        <v>749</v>
      </c>
      <c r="B132" t="s">
        <v>165</v>
      </c>
      <c r="C132" t="s">
        <v>354</v>
      </c>
      <c r="D132" t="s">
        <v>245</v>
      </c>
      <c r="E132" t="s">
        <v>371</v>
      </c>
      <c r="F132" t="s">
        <v>372</v>
      </c>
      <c r="G132">
        <v>7.5</v>
      </c>
      <c r="H132">
        <v>18</v>
      </c>
    </row>
    <row r="133" spans="1:8" x14ac:dyDescent="0.2">
      <c r="A133">
        <v>749</v>
      </c>
      <c r="B133" t="s">
        <v>165</v>
      </c>
      <c r="C133" t="s">
        <v>354</v>
      </c>
      <c r="D133" t="s">
        <v>245</v>
      </c>
      <c r="E133" t="s">
        <v>375</v>
      </c>
      <c r="F133" t="s">
        <v>376</v>
      </c>
      <c r="G133">
        <v>7.5</v>
      </c>
      <c r="H133">
        <v>18</v>
      </c>
    </row>
    <row r="134" spans="1:8" x14ac:dyDescent="0.2">
      <c r="A134">
        <v>749</v>
      </c>
      <c r="B134" t="s">
        <v>165</v>
      </c>
      <c r="C134" t="s">
        <v>354</v>
      </c>
      <c r="D134" t="s">
        <v>245</v>
      </c>
      <c r="E134" t="s">
        <v>377</v>
      </c>
      <c r="F134" t="s">
        <v>378</v>
      </c>
      <c r="G134">
        <v>7.5</v>
      </c>
      <c r="H134">
        <v>18</v>
      </c>
    </row>
    <row r="135" spans="1:8" x14ac:dyDescent="0.2">
      <c r="A135">
        <v>749</v>
      </c>
      <c r="B135" t="s">
        <v>165</v>
      </c>
      <c r="C135" t="s">
        <v>354</v>
      </c>
      <c r="D135" t="s">
        <v>245</v>
      </c>
      <c r="E135" t="s">
        <v>379</v>
      </c>
      <c r="F135" t="s">
        <v>380</v>
      </c>
      <c r="G135">
        <v>7.5</v>
      </c>
      <c r="H135">
        <v>8.4600000000000009</v>
      </c>
    </row>
    <row r="136" spans="1:8" x14ac:dyDescent="0.2">
      <c r="A136">
        <v>749</v>
      </c>
      <c r="B136" t="s">
        <v>165</v>
      </c>
      <c r="C136" t="s">
        <v>354</v>
      </c>
      <c r="D136" t="s">
        <v>245</v>
      </c>
      <c r="E136" t="s">
        <v>381</v>
      </c>
      <c r="F136" t="s">
        <v>382</v>
      </c>
      <c r="G136">
        <v>3</v>
      </c>
      <c r="H136">
        <v>7.2</v>
      </c>
    </row>
    <row r="137" spans="1:8" x14ac:dyDescent="0.2">
      <c r="A137">
        <v>749</v>
      </c>
      <c r="B137" t="s">
        <v>165</v>
      </c>
      <c r="C137" t="s">
        <v>354</v>
      </c>
      <c r="D137" t="s">
        <v>245</v>
      </c>
      <c r="E137" t="s">
        <v>383</v>
      </c>
      <c r="F137" t="s">
        <v>384</v>
      </c>
      <c r="G137">
        <v>3</v>
      </c>
      <c r="H137">
        <v>6.6</v>
      </c>
    </row>
    <row r="138" spans="1:8" x14ac:dyDescent="0.2">
      <c r="A138">
        <v>749</v>
      </c>
      <c r="B138" t="s">
        <v>165</v>
      </c>
      <c r="C138" t="s">
        <v>354</v>
      </c>
      <c r="D138" t="s">
        <v>245</v>
      </c>
      <c r="E138" t="s">
        <v>386</v>
      </c>
      <c r="F138" t="s">
        <v>387</v>
      </c>
      <c r="G138">
        <v>7.5</v>
      </c>
      <c r="H138">
        <v>18</v>
      </c>
    </row>
    <row r="139" spans="1:8" x14ac:dyDescent="0.2">
      <c r="A139">
        <v>749</v>
      </c>
      <c r="B139" t="s">
        <v>165</v>
      </c>
      <c r="C139" t="s">
        <v>354</v>
      </c>
      <c r="D139" t="s">
        <v>245</v>
      </c>
      <c r="E139" t="s">
        <v>388</v>
      </c>
      <c r="F139" t="s">
        <v>389</v>
      </c>
      <c r="G139">
        <v>7.5</v>
      </c>
      <c r="H139">
        <v>18</v>
      </c>
    </row>
    <row r="140" spans="1:8" x14ac:dyDescent="0.2">
      <c r="A140">
        <v>749</v>
      </c>
      <c r="B140" t="s">
        <v>165</v>
      </c>
      <c r="C140" t="s">
        <v>354</v>
      </c>
      <c r="D140" t="s">
        <v>245</v>
      </c>
      <c r="E140" t="s">
        <v>390</v>
      </c>
      <c r="F140" t="s">
        <v>391</v>
      </c>
      <c r="G140">
        <v>7.5</v>
      </c>
      <c r="H140">
        <v>18</v>
      </c>
    </row>
    <row r="141" spans="1:8" x14ac:dyDescent="0.2">
      <c r="A141">
        <v>749</v>
      </c>
      <c r="B141" t="s">
        <v>165</v>
      </c>
      <c r="C141" t="s">
        <v>354</v>
      </c>
      <c r="D141" t="s">
        <v>245</v>
      </c>
      <c r="E141">
        <v>34963</v>
      </c>
      <c r="F141" t="s">
        <v>543</v>
      </c>
      <c r="G141">
        <v>7.5</v>
      </c>
      <c r="H141">
        <v>18</v>
      </c>
    </row>
    <row r="142" spans="1:8" x14ac:dyDescent="0.2">
      <c r="A142">
        <v>749</v>
      </c>
      <c r="B142" t="s">
        <v>165</v>
      </c>
      <c r="C142" t="s">
        <v>354</v>
      </c>
      <c r="D142" t="s">
        <v>289</v>
      </c>
      <c r="E142" t="s">
        <v>392</v>
      </c>
      <c r="F142" t="s">
        <v>393</v>
      </c>
      <c r="G142">
        <v>15</v>
      </c>
      <c r="H142">
        <v>51.5</v>
      </c>
    </row>
    <row r="143" spans="1:8" x14ac:dyDescent="0.2">
      <c r="A143">
        <v>749</v>
      </c>
      <c r="B143" t="s">
        <v>165</v>
      </c>
      <c r="C143" t="s">
        <v>354</v>
      </c>
      <c r="D143" t="s">
        <v>245</v>
      </c>
      <c r="E143" t="s">
        <v>394</v>
      </c>
      <c r="F143" t="s">
        <v>395</v>
      </c>
      <c r="G143">
        <v>7.5</v>
      </c>
      <c r="H143">
        <v>18</v>
      </c>
    </row>
    <row r="144" spans="1:8" x14ac:dyDescent="0.2">
      <c r="A144">
        <v>749</v>
      </c>
      <c r="B144" t="s">
        <v>165</v>
      </c>
      <c r="C144" t="s">
        <v>396</v>
      </c>
      <c r="D144" t="s">
        <v>245</v>
      </c>
      <c r="E144" t="s">
        <v>399</v>
      </c>
      <c r="F144" t="s">
        <v>400</v>
      </c>
      <c r="G144">
        <v>5</v>
      </c>
      <c r="H144">
        <v>13.5</v>
      </c>
    </row>
    <row r="145" spans="1:8" x14ac:dyDescent="0.2">
      <c r="A145">
        <v>749</v>
      </c>
      <c r="B145" t="s">
        <v>165</v>
      </c>
      <c r="C145" t="s">
        <v>396</v>
      </c>
      <c r="D145" t="s">
        <v>245</v>
      </c>
      <c r="E145" t="s">
        <v>407</v>
      </c>
      <c r="F145" t="s">
        <v>408</v>
      </c>
      <c r="G145">
        <v>5</v>
      </c>
      <c r="H145">
        <v>13.5</v>
      </c>
    </row>
    <row r="146" spans="1:8" x14ac:dyDescent="0.2">
      <c r="A146">
        <v>749</v>
      </c>
      <c r="B146" t="s">
        <v>165</v>
      </c>
      <c r="C146" t="s">
        <v>396</v>
      </c>
      <c r="D146" t="s">
        <v>289</v>
      </c>
      <c r="E146" t="s">
        <v>473</v>
      </c>
      <c r="F146" t="s">
        <v>474</v>
      </c>
      <c r="G146">
        <v>30</v>
      </c>
      <c r="H146">
        <v>3.5</v>
      </c>
    </row>
    <row r="147" spans="1:8" x14ac:dyDescent="0.2">
      <c r="A147">
        <v>749</v>
      </c>
      <c r="B147" t="s">
        <v>165</v>
      </c>
      <c r="C147" t="s">
        <v>475</v>
      </c>
      <c r="D147" t="s">
        <v>289</v>
      </c>
      <c r="E147" t="s">
        <v>165</v>
      </c>
      <c r="F147" t="s">
        <v>483</v>
      </c>
      <c r="H147">
        <v>27</v>
      </c>
    </row>
    <row r="148" spans="1:8" x14ac:dyDescent="0.2">
      <c r="A148">
        <v>749</v>
      </c>
      <c r="B148" t="s">
        <v>165</v>
      </c>
      <c r="C148" t="s">
        <v>475</v>
      </c>
      <c r="D148" t="s">
        <v>200</v>
      </c>
      <c r="E148" t="s">
        <v>476</v>
      </c>
      <c r="F148" t="s">
        <v>478</v>
      </c>
      <c r="G148">
        <v>2</v>
      </c>
      <c r="H148">
        <v>9.6</v>
      </c>
    </row>
    <row r="149" spans="1:8" x14ac:dyDescent="0.2">
      <c r="A149">
        <v>749</v>
      </c>
      <c r="B149" t="s">
        <v>165</v>
      </c>
      <c r="C149" t="s">
        <v>475</v>
      </c>
      <c r="D149" t="s">
        <v>200</v>
      </c>
      <c r="E149" t="s">
        <v>476</v>
      </c>
      <c r="F149" t="s">
        <v>500</v>
      </c>
      <c r="G149">
        <v>2</v>
      </c>
      <c r="H149">
        <v>9.6</v>
      </c>
    </row>
    <row r="150" spans="1:8" x14ac:dyDescent="0.2">
      <c r="A150">
        <v>749</v>
      </c>
      <c r="B150" t="s">
        <v>165</v>
      </c>
      <c r="C150" t="s">
        <v>475</v>
      </c>
      <c r="D150" t="s">
        <v>200</v>
      </c>
      <c r="E150" t="s">
        <v>479</v>
      </c>
      <c r="F150" t="s">
        <v>480</v>
      </c>
      <c r="G150">
        <v>3</v>
      </c>
      <c r="H150">
        <v>21.6</v>
      </c>
    </row>
    <row r="151" spans="1:8" x14ac:dyDescent="0.2">
      <c r="A151">
        <v>749</v>
      </c>
      <c r="B151" t="s">
        <v>165</v>
      </c>
      <c r="C151" t="s">
        <v>475</v>
      </c>
      <c r="D151" t="s">
        <v>200</v>
      </c>
      <c r="E151" t="s">
        <v>479</v>
      </c>
      <c r="F151" t="s">
        <v>481</v>
      </c>
      <c r="G151">
        <v>4</v>
      </c>
      <c r="H151">
        <v>19.2</v>
      </c>
    </row>
    <row r="152" spans="1:8" x14ac:dyDescent="0.2">
      <c r="A152">
        <v>749</v>
      </c>
      <c r="B152" t="s">
        <v>165</v>
      </c>
      <c r="C152" t="s">
        <v>475</v>
      </c>
      <c r="D152" t="s">
        <v>200</v>
      </c>
      <c r="E152" t="s">
        <v>479</v>
      </c>
      <c r="F152" t="s">
        <v>482</v>
      </c>
      <c r="G152">
        <v>3</v>
      </c>
      <c r="H152">
        <v>7.2</v>
      </c>
    </row>
    <row r="153" spans="1:8" x14ac:dyDescent="0.2">
      <c r="A153">
        <v>751</v>
      </c>
      <c r="B153" t="s">
        <v>165</v>
      </c>
      <c r="C153" t="s">
        <v>199</v>
      </c>
      <c r="D153" t="s">
        <v>200</v>
      </c>
      <c r="E153" t="s">
        <v>205</v>
      </c>
      <c r="F153" t="s">
        <v>206</v>
      </c>
      <c r="G153">
        <v>7.5</v>
      </c>
      <c r="H153">
        <v>9</v>
      </c>
    </row>
    <row r="154" spans="1:8" x14ac:dyDescent="0.2">
      <c r="A154">
        <v>751</v>
      </c>
      <c r="B154" t="s">
        <v>165</v>
      </c>
      <c r="C154" t="s">
        <v>199</v>
      </c>
      <c r="D154" t="s">
        <v>200</v>
      </c>
      <c r="E154" t="s">
        <v>234</v>
      </c>
      <c r="F154" t="s">
        <v>235</v>
      </c>
      <c r="G154">
        <v>7.5</v>
      </c>
      <c r="H154">
        <v>45</v>
      </c>
    </row>
    <row r="155" spans="1:8" x14ac:dyDescent="0.2">
      <c r="A155">
        <v>751</v>
      </c>
      <c r="B155" t="s">
        <v>165</v>
      </c>
      <c r="C155" t="s">
        <v>199</v>
      </c>
      <c r="D155" t="s">
        <v>245</v>
      </c>
      <c r="E155" t="s">
        <v>254</v>
      </c>
      <c r="F155" t="s">
        <v>255</v>
      </c>
      <c r="G155">
        <v>6</v>
      </c>
      <c r="H155">
        <v>18</v>
      </c>
    </row>
    <row r="156" spans="1:8" x14ac:dyDescent="0.2">
      <c r="A156">
        <v>751</v>
      </c>
      <c r="B156" t="s">
        <v>165</v>
      </c>
      <c r="C156" t="s">
        <v>199</v>
      </c>
      <c r="D156" t="s">
        <v>245</v>
      </c>
      <c r="E156" t="s">
        <v>256</v>
      </c>
      <c r="F156" t="s">
        <v>257</v>
      </c>
      <c r="G156">
        <v>6</v>
      </c>
      <c r="H156">
        <v>0</v>
      </c>
    </row>
    <row r="157" spans="1:8" x14ac:dyDescent="0.2">
      <c r="A157">
        <v>751</v>
      </c>
      <c r="B157" t="s">
        <v>165</v>
      </c>
      <c r="C157" t="s">
        <v>199</v>
      </c>
      <c r="D157" t="s">
        <v>289</v>
      </c>
      <c r="E157" t="s">
        <v>290</v>
      </c>
      <c r="F157" t="s">
        <v>184</v>
      </c>
      <c r="G157">
        <v>15</v>
      </c>
      <c r="H157">
        <v>4.5</v>
      </c>
    </row>
    <row r="158" spans="1:8" x14ac:dyDescent="0.2">
      <c r="A158">
        <v>751</v>
      </c>
      <c r="B158" t="s">
        <v>165</v>
      </c>
      <c r="C158" t="s">
        <v>354</v>
      </c>
      <c r="D158" t="s">
        <v>245</v>
      </c>
      <c r="E158" t="s">
        <v>365</v>
      </c>
      <c r="F158" t="s">
        <v>366</v>
      </c>
      <c r="G158">
        <v>7.5</v>
      </c>
      <c r="H158">
        <v>5.94</v>
      </c>
    </row>
    <row r="159" spans="1:8" x14ac:dyDescent="0.2">
      <c r="A159">
        <v>751</v>
      </c>
      <c r="B159" t="s">
        <v>165</v>
      </c>
      <c r="C159" t="s">
        <v>354</v>
      </c>
      <c r="D159" t="s">
        <v>245</v>
      </c>
      <c r="E159" t="s">
        <v>367</v>
      </c>
      <c r="F159" t="s">
        <v>368</v>
      </c>
      <c r="G159">
        <v>7.5</v>
      </c>
      <c r="H159">
        <v>6.01</v>
      </c>
    </row>
    <row r="160" spans="1:8" x14ac:dyDescent="0.2">
      <c r="A160">
        <v>751</v>
      </c>
      <c r="B160" t="s">
        <v>165</v>
      </c>
      <c r="C160" t="s">
        <v>354</v>
      </c>
      <c r="D160" t="s">
        <v>245</v>
      </c>
      <c r="E160" t="s">
        <v>373</v>
      </c>
      <c r="F160" t="s">
        <v>374</v>
      </c>
      <c r="G160">
        <v>7.5</v>
      </c>
      <c r="H160">
        <v>18</v>
      </c>
    </row>
    <row r="161" spans="1:8" x14ac:dyDescent="0.2">
      <c r="A161">
        <v>751</v>
      </c>
      <c r="B161" t="s">
        <v>165</v>
      </c>
      <c r="C161" t="s">
        <v>354</v>
      </c>
      <c r="D161" t="s">
        <v>289</v>
      </c>
      <c r="E161" t="s">
        <v>392</v>
      </c>
      <c r="F161" t="s">
        <v>393</v>
      </c>
      <c r="G161">
        <v>15</v>
      </c>
      <c r="H161">
        <v>5.5</v>
      </c>
    </row>
    <row r="162" spans="1:8" x14ac:dyDescent="0.2">
      <c r="A162">
        <v>1004</v>
      </c>
      <c r="B162" t="s">
        <v>165</v>
      </c>
      <c r="C162" t="s">
        <v>291</v>
      </c>
      <c r="D162" t="s">
        <v>200</v>
      </c>
      <c r="E162" t="s">
        <v>293</v>
      </c>
      <c r="F162" t="s">
        <v>294</v>
      </c>
      <c r="G162">
        <v>6</v>
      </c>
      <c r="H162">
        <v>0</v>
      </c>
    </row>
    <row r="163" spans="1:8" x14ac:dyDescent="0.2">
      <c r="A163">
        <v>1004</v>
      </c>
      <c r="B163" t="s">
        <v>165</v>
      </c>
      <c r="C163" t="s">
        <v>291</v>
      </c>
      <c r="D163" t="s">
        <v>200</v>
      </c>
      <c r="E163" t="s">
        <v>295</v>
      </c>
      <c r="F163" t="s">
        <v>296</v>
      </c>
      <c r="G163">
        <v>6</v>
      </c>
      <c r="H163">
        <v>0</v>
      </c>
    </row>
    <row r="164" spans="1:8" x14ac:dyDescent="0.2">
      <c r="A164">
        <v>1004</v>
      </c>
      <c r="B164" t="s">
        <v>165</v>
      </c>
      <c r="C164" t="s">
        <v>291</v>
      </c>
      <c r="D164" t="s">
        <v>200</v>
      </c>
      <c r="E164" t="s">
        <v>298</v>
      </c>
      <c r="F164" t="s">
        <v>299</v>
      </c>
      <c r="G164">
        <v>6</v>
      </c>
      <c r="H164">
        <v>0</v>
      </c>
    </row>
    <row r="165" spans="1:8" x14ac:dyDescent="0.2">
      <c r="A165">
        <v>1004</v>
      </c>
      <c r="B165" t="s">
        <v>165</v>
      </c>
      <c r="C165" t="s">
        <v>291</v>
      </c>
      <c r="D165" t="s">
        <v>200</v>
      </c>
      <c r="E165" t="s">
        <v>300</v>
      </c>
      <c r="F165" t="s">
        <v>301</v>
      </c>
      <c r="G165">
        <v>6</v>
      </c>
      <c r="H165">
        <v>0</v>
      </c>
    </row>
    <row r="166" spans="1:8" x14ac:dyDescent="0.2">
      <c r="A166">
        <v>1004</v>
      </c>
      <c r="B166" t="s">
        <v>165</v>
      </c>
      <c r="C166" t="s">
        <v>291</v>
      </c>
      <c r="D166" t="s">
        <v>200</v>
      </c>
      <c r="E166" t="s">
        <v>306</v>
      </c>
      <c r="F166" t="s">
        <v>307</v>
      </c>
      <c r="G166">
        <v>6</v>
      </c>
      <c r="H166">
        <v>0</v>
      </c>
    </row>
    <row r="167" spans="1:8" x14ac:dyDescent="0.2">
      <c r="A167">
        <v>1004</v>
      </c>
      <c r="B167" t="s">
        <v>165</v>
      </c>
      <c r="C167" t="s">
        <v>291</v>
      </c>
      <c r="D167" t="s">
        <v>200</v>
      </c>
      <c r="E167" t="s">
        <v>310</v>
      </c>
      <c r="F167" t="s">
        <v>311</v>
      </c>
      <c r="G167">
        <v>6</v>
      </c>
      <c r="H167">
        <v>0</v>
      </c>
    </row>
    <row r="168" spans="1:8" x14ac:dyDescent="0.2">
      <c r="A168">
        <v>1004</v>
      </c>
      <c r="B168" t="s">
        <v>165</v>
      </c>
      <c r="C168" t="s">
        <v>291</v>
      </c>
      <c r="D168" t="s">
        <v>200</v>
      </c>
      <c r="E168" t="s">
        <v>312</v>
      </c>
      <c r="F168" t="s">
        <v>313</v>
      </c>
      <c r="G168">
        <v>6</v>
      </c>
      <c r="H168">
        <v>0</v>
      </c>
    </row>
    <row r="169" spans="1:8" x14ac:dyDescent="0.2">
      <c r="A169">
        <v>1004</v>
      </c>
      <c r="B169" t="s">
        <v>165</v>
      </c>
      <c r="C169" t="s">
        <v>291</v>
      </c>
      <c r="D169" t="s">
        <v>200</v>
      </c>
      <c r="E169" t="s">
        <v>316</v>
      </c>
      <c r="F169" t="s">
        <v>317</v>
      </c>
      <c r="G169">
        <v>6</v>
      </c>
      <c r="H169">
        <v>0</v>
      </c>
    </row>
    <row r="170" spans="1:8" x14ac:dyDescent="0.2">
      <c r="A170">
        <v>1004</v>
      </c>
      <c r="B170" t="s">
        <v>165</v>
      </c>
      <c r="C170" t="s">
        <v>291</v>
      </c>
      <c r="D170" t="s">
        <v>200</v>
      </c>
      <c r="E170" t="s">
        <v>318</v>
      </c>
      <c r="F170" t="s">
        <v>319</v>
      </c>
      <c r="G170">
        <v>6</v>
      </c>
      <c r="H170">
        <v>0</v>
      </c>
    </row>
    <row r="171" spans="1:8" x14ac:dyDescent="0.2">
      <c r="A171">
        <v>1004</v>
      </c>
      <c r="B171" t="s">
        <v>165</v>
      </c>
      <c r="C171" t="s">
        <v>291</v>
      </c>
      <c r="D171" t="s">
        <v>200</v>
      </c>
      <c r="E171" t="s">
        <v>322</v>
      </c>
      <c r="F171" t="s">
        <v>323</v>
      </c>
      <c r="G171">
        <v>6</v>
      </c>
      <c r="H171">
        <v>0</v>
      </c>
    </row>
    <row r="172" spans="1:8" x14ac:dyDescent="0.2">
      <c r="A172">
        <v>1004</v>
      </c>
      <c r="B172" t="s">
        <v>165</v>
      </c>
      <c r="C172" t="s">
        <v>291</v>
      </c>
      <c r="D172" t="s">
        <v>200</v>
      </c>
      <c r="E172" t="s">
        <v>324</v>
      </c>
      <c r="F172" t="s">
        <v>325</v>
      </c>
      <c r="G172">
        <v>6</v>
      </c>
      <c r="H172">
        <v>0</v>
      </c>
    </row>
    <row r="173" spans="1:8" x14ac:dyDescent="0.2">
      <c r="A173">
        <v>1004</v>
      </c>
      <c r="B173" t="s">
        <v>165</v>
      </c>
      <c r="C173" t="s">
        <v>291</v>
      </c>
      <c r="D173" t="s">
        <v>200</v>
      </c>
      <c r="E173" t="s">
        <v>328</v>
      </c>
      <c r="F173" t="s">
        <v>329</v>
      </c>
      <c r="G173">
        <v>6</v>
      </c>
      <c r="H173">
        <v>0</v>
      </c>
    </row>
    <row r="174" spans="1:8" x14ac:dyDescent="0.2">
      <c r="A174">
        <v>1004</v>
      </c>
      <c r="B174" t="s">
        <v>165</v>
      </c>
      <c r="C174" t="s">
        <v>291</v>
      </c>
      <c r="D174" t="s">
        <v>200</v>
      </c>
      <c r="E174" t="s">
        <v>330</v>
      </c>
      <c r="F174" t="s">
        <v>331</v>
      </c>
      <c r="G174">
        <v>6</v>
      </c>
      <c r="H174">
        <v>0</v>
      </c>
    </row>
    <row r="175" spans="1:8" x14ac:dyDescent="0.2">
      <c r="A175">
        <v>1004</v>
      </c>
      <c r="B175" t="s">
        <v>165</v>
      </c>
      <c r="C175" t="s">
        <v>291</v>
      </c>
      <c r="D175" t="s">
        <v>200</v>
      </c>
      <c r="E175" t="s">
        <v>332</v>
      </c>
      <c r="F175" t="s">
        <v>333</v>
      </c>
      <c r="G175">
        <v>6</v>
      </c>
      <c r="H175">
        <v>0</v>
      </c>
    </row>
    <row r="176" spans="1:8" x14ac:dyDescent="0.2">
      <c r="A176">
        <v>1004</v>
      </c>
      <c r="B176" t="s">
        <v>165</v>
      </c>
      <c r="C176" t="s">
        <v>291</v>
      </c>
      <c r="D176" t="s">
        <v>245</v>
      </c>
      <c r="E176" t="s">
        <v>336</v>
      </c>
      <c r="F176" t="s">
        <v>337</v>
      </c>
      <c r="G176">
        <v>6</v>
      </c>
      <c r="H176">
        <v>0</v>
      </c>
    </row>
    <row r="177" spans="1:8" x14ac:dyDescent="0.2">
      <c r="A177">
        <v>1004</v>
      </c>
      <c r="B177" t="s">
        <v>165</v>
      </c>
      <c r="C177" t="s">
        <v>291</v>
      </c>
      <c r="D177" t="s">
        <v>245</v>
      </c>
      <c r="E177" t="s">
        <v>338</v>
      </c>
      <c r="F177" t="s">
        <v>339</v>
      </c>
      <c r="G177">
        <v>6</v>
      </c>
      <c r="H177">
        <v>0</v>
      </c>
    </row>
    <row r="178" spans="1:8" x14ac:dyDescent="0.2">
      <c r="A178">
        <v>1004</v>
      </c>
      <c r="B178" t="s">
        <v>165</v>
      </c>
      <c r="C178" t="s">
        <v>291</v>
      </c>
      <c r="D178" t="s">
        <v>245</v>
      </c>
      <c r="E178" t="s">
        <v>346</v>
      </c>
      <c r="F178" t="s">
        <v>347</v>
      </c>
      <c r="G178">
        <v>6</v>
      </c>
      <c r="H178">
        <v>0</v>
      </c>
    </row>
    <row r="179" spans="1:8" x14ac:dyDescent="0.2">
      <c r="A179">
        <v>1004</v>
      </c>
      <c r="B179" t="s">
        <v>165</v>
      </c>
      <c r="C179" t="s">
        <v>291</v>
      </c>
      <c r="D179" t="s">
        <v>245</v>
      </c>
      <c r="E179" t="s">
        <v>348</v>
      </c>
      <c r="F179" t="s">
        <v>349</v>
      </c>
      <c r="G179">
        <v>6</v>
      </c>
      <c r="H179">
        <v>0</v>
      </c>
    </row>
    <row r="180" spans="1:8" x14ac:dyDescent="0.2">
      <c r="A180">
        <v>1004</v>
      </c>
      <c r="B180" t="s">
        <v>165</v>
      </c>
      <c r="C180" t="s">
        <v>291</v>
      </c>
      <c r="D180" t="s">
        <v>289</v>
      </c>
      <c r="E180" t="s">
        <v>352</v>
      </c>
      <c r="F180" t="s">
        <v>353</v>
      </c>
      <c r="H180">
        <v>0</v>
      </c>
    </row>
    <row r="181" spans="1:8" x14ac:dyDescent="0.2">
      <c r="A181">
        <v>1004</v>
      </c>
      <c r="B181" t="s">
        <v>165</v>
      </c>
      <c r="C181" t="s">
        <v>199</v>
      </c>
      <c r="D181" t="s">
        <v>289</v>
      </c>
      <c r="E181" t="s">
        <v>290</v>
      </c>
      <c r="F181" t="s">
        <v>184</v>
      </c>
      <c r="G181">
        <v>15</v>
      </c>
      <c r="H181">
        <v>0</v>
      </c>
    </row>
    <row r="182" spans="1:8" x14ac:dyDescent="0.2">
      <c r="A182">
        <v>1004</v>
      </c>
      <c r="B182" t="s">
        <v>165</v>
      </c>
      <c r="C182" t="s">
        <v>396</v>
      </c>
      <c r="D182" t="s">
        <v>200</v>
      </c>
      <c r="E182" t="s">
        <v>397</v>
      </c>
      <c r="F182" t="s">
        <v>398</v>
      </c>
      <c r="G182">
        <v>5</v>
      </c>
      <c r="H182">
        <v>0</v>
      </c>
    </row>
    <row r="183" spans="1:8" x14ac:dyDescent="0.2">
      <c r="A183">
        <v>1004</v>
      </c>
      <c r="B183" t="s">
        <v>165</v>
      </c>
      <c r="C183" t="s">
        <v>396</v>
      </c>
      <c r="D183" t="s">
        <v>245</v>
      </c>
      <c r="E183" t="s">
        <v>401</v>
      </c>
      <c r="F183" t="s">
        <v>402</v>
      </c>
      <c r="G183">
        <v>5</v>
      </c>
      <c r="H183">
        <v>0</v>
      </c>
    </row>
    <row r="184" spans="1:8" x14ac:dyDescent="0.2">
      <c r="A184">
        <v>1004</v>
      </c>
      <c r="B184" t="s">
        <v>165</v>
      </c>
      <c r="C184" t="s">
        <v>396</v>
      </c>
      <c r="D184" t="s">
        <v>245</v>
      </c>
      <c r="E184" t="s">
        <v>403</v>
      </c>
      <c r="F184" t="s">
        <v>404</v>
      </c>
      <c r="G184">
        <v>5</v>
      </c>
      <c r="H184">
        <v>0</v>
      </c>
    </row>
    <row r="185" spans="1:8" x14ac:dyDescent="0.2">
      <c r="A185">
        <v>1004</v>
      </c>
      <c r="B185" t="s">
        <v>165</v>
      </c>
      <c r="C185" t="s">
        <v>396</v>
      </c>
      <c r="D185" t="s">
        <v>245</v>
      </c>
      <c r="E185" t="s">
        <v>405</v>
      </c>
      <c r="F185" t="s">
        <v>406</v>
      </c>
      <c r="G185">
        <v>5</v>
      </c>
      <c r="H185">
        <v>0</v>
      </c>
    </row>
    <row r="186" spans="1:8" x14ac:dyDescent="0.2">
      <c r="A186">
        <v>1004</v>
      </c>
      <c r="B186" t="s">
        <v>165</v>
      </c>
      <c r="C186" t="s">
        <v>396</v>
      </c>
      <c r="D186" t="s">
        <v>245</v>
      </c>
      <c r="E186" t="s">
        <v>409</v>
      </c>
      <c r="F186" t="s">
        <v>410</v>
      </c>
      <c r="G186">
        <v>5</v>
      </c>
      <c r="H186">
        <v>0</v>
      </c>
    </row>
    <row r="187" spans="1:8" x14ac:dyDescent="0.2">
      <c r="A187">
        <v>1004</v>
      </c>
      <c r="B187" t="s">
        <v>165</v>
      </c>
      <c r="C187" t="s">
        <v>396</v>
      </c>
      <c r="D187" t="s">
        <v>245</v>
      </c>
      <c r="E187" t="s">
        <v>415</v>
      </c>
      <c r="F187" t="s">
        <v>416</v>
      </c>
      <c r="G187">
        <v>5</v>
      </c>
      <c r="H187">
        <v>0</v>
      </c>
    </row>
    <row r="188" spans="1:8" x14ac:dyDescent="0.2">
      <c r="A188">
        <v>1004</v>
      </c>
      <c r="B188" t="s">
        <v>165</v>
      </c>
      <c r="C188" t="s">
        <v>396</v>
      </c>
      <c r="D188" t="s">
        <v>245</v>
      </c>
      <c r="E188" t="s">
        <v>417</v>
      </c>
      <c r="F188" t="s">
        <v>418</v>
      </c>
      <c r="G188">
        <v>5</v>
      </c>
      <c r="H188">
        <v>0</v>
      </c>
    </row>
    <row r="189" spans="1:8" x14ac:dyDescent="0.2">
      <c r="A189">
        <v>1004</v>
      </c>
      <c r="B189" t="s">
        <v>165</v>
      </c>
      <c r="C189" t="s">
        <v>396</v>
      </c>
      <c r="D189" t="s">
        <v>245</v>
      </c>
      <c r="E189" t="s">
        <v>419</v>
      </c>
      <c r="F189" t="s">
        <v>420</v>
      </c>
      <c r="G189">
        <v>5</v>
      </c>
      <c r="H189">
        <v>0</v>
      </c>
    </row>
    <row r="190" spans="1:8" x14ac:dyDescent="0.2">
      <c r="A190">
        <v>1004</v>
      </c>
      <c r="B190" t="s">
        <v>165</v>
      </c>
      <c r="C190" t="s">
        <v>396</v>
      </c>
      <c r="D190" t="s">
        <v>245</v>
      </c>
      <c r="E190" t="s">
        <v>421</v>
      </c>
      <c r="F190" t="s">
        <v>422</v>
      </c>
      <c r="G190">
        <v>5</v>
      </c>
      <c r="H190">
        <v>0</v>
      </c>
    </row>
    <row r="191" spans="1:8" x14ac:dyDescent="0.2">
      <c r="A191">
        <v>1004</v>
      </c>
      <c r="B191" t="s">
        <v>165</v>
      </c>
      <c r="C191" t="s">
        <v>396</v>
      </c>
      <c r="D191" t="s">
        <v>245</v>
      </c>
      <c r="E191" t="s">
        <v>423</v>
      </c>
      <c r="F191" t="s">
        <v>424</v>
      </c>
      <c r="G191">
        <v>5</v>
      </c>
      <c r="H191">
        <v>0</v>
      </c>
    </row>
    <row r="192" spans="1:8" x14ac:dyDescent="0.2">
      <c r="A192">
        <v>1004</v>
      </c>
      <c r="B192" t="s">
        <v>165</v>
      </c>
      <c r="C192" t="s">
        <v>396</v>
      </c>
      <c r="D192" t="s">
        <v>245</v>
      </c>
      <c r="E192" t="s">
        <v>429</v>
      </c>
      <c r="F192" t="s">
        <v>430</v>
      </c>
      <c r="G192">
        <v>5</v>
      </c>
      <c r="H192">
        <v>0</v>
      </c>
    </row>
    <row r="193" spans="1:8" x14ac:dyDescent="0.2">
      <c r="A193">
        <v>1004</v>
      </c>
      <c r="B193" t="s">
        <v>165</v>
      </c>
      <c r="C193" t="s">
        <v>396</v>
      </c>
      <c r="D193" t="s">
        <v>245</v>
      </c>
      <c r="E193" t="s">
        <v>435</v>
      </c>
      <c r="F193" t="s">
        <v>436</v>
      </c>
      <c r="G193">
        <v>5</v>
      </c>
      <c r="H193">
        <v>0</v>
      </c>
    </row>
    <row r="194" spans="1:8" x14ac:dyDescent="0.2">
      <c r="A194">
        <v>1004</v>
      </c>
      <c r="B194" t="s">
        <v>165</v>
      </c>
      <c r="C194" t="s">
        <v>396</v>
      </c>
      <c r="D194" t="s">
        <v>245</v>
      </c>
      <c r="E194" t="s">
        <v>441</v>
      </c>
      <c r="F194" t="s">
        <v>442</v>
      </c>
      <c r="G194">
        <v>5</v>
      </c>
      <c r="H194">
        <v>0</v>
      </c>
    </row>
    <row r="195" spans="1:8" x14ac:dyDescent="0.2">
      <c r="A195">
        <v>1004</v>
      </c>
      <c r="B195" t="s">
        <v>165</v>
      </c>
      <c r="C195" t="s">
        <v>396</v>
      </c>
      <c r="D195" t="s">
        <v>245</v>
      </c>
      <c r="E195" t="s">
        <v>447</v>
      </c>
      <c r="F195" t="s">
        <v>448</v>
      </c>
      <c r="G195">
        <v>5</v>
      </c>
      <c r="H195">
        <v>0</v>
      </c>
    </row>
    <row r="196" spans="1:8" x14ac:dyDescent="0.2">
      <c r="A196">
        <v>1004</v>
      </c>
      <c r="B196" t="s">
        <v>165</v>
      </c>
      <c r="C196" t="s">
        <v>396</v>
      </c>
      <c r="D196" t="s">
        <v>245</v>
      </c>
      <c r="E196" t="s">
        <v>449</v>
      </c>
      <c r="F196" t="s">
        <v>450</v>
      </c>
      <c r="G196">
        <v>5</v>
      </c>
      <c r="H196">
        <v>0</v>
      </c>
    </row>
    <row r="197" spans="1:8" x14ac:dyDescent="0.2">
      <c r="A197">
        <v>1004</v>
      </c>
      <c r="B197" t="s">
        <v>165</v>
      </c>
      <c r="C197" t="s">
        <v>396</v>
      </c>
      <c r="D197" t="s">
        <v>245</v>
      </c>
      <c r="E197" t="s">
        <v>451</v>
      </c>
      <c r="F197" t="s">
        <v>452</v>
      </c>
      <c r="G197">
        <v>5</v>
      </c>
      <c r="H197">
        <v>0</v>
      </c>
    </row>
    <row r="198" spans="1:8" x14ac:dyDescent="0.2">
      <c r="A198">
        <v>1004</v>
      </c>
      <c r="B198" t="s">
        <v>165</v>
      </c>
      <c r="C198" t="s">
        <v>396</v>
      </c>
      <c r="D198" t="s">
        <v>245</v>
      </c>
      <c r="E198" t="s">
        <v>455</v>
      </c>
      <c r="F198" t="s">
        <v>456</v>
      </c>
      <c r="G198">
        <v>5</v>
      </c>
      <c r="H198">
        <v>0</v>
      </c>
    </row>
    <row r="199" spans="1:8" x14ac:dyDescent="0.2">
      <c r="A199">
        <v>1004</v>
      </c>
      <c r="B199" t="s">
        <v>165</v>
      </c>
      <c r="C199" t="s">
        <v>396</v>
      </c>
      <c r="D199" t="s">
        <v>245</v>
      </c>
      <c r="E199" t="s">
        <v>459</v>
      </c>
      <c r="F199" t="s">
        <v>460</v>
      </c>
      <c r="G199">
        <v>5</v>
      </c>
      <c r="H199">
        <v>0</v>
      </c>
    </row>
    <row r="200" spans="1:8" x14ac:dyDescent="0.2">
      <c r="A200">
        <v>1004</v>
      </c>
      <c r="B200" t="s">
        <v>165</v>
      </c>
      <c r="C200" t="s">
        <v>396</v>
      </c>
      <c r="D200" t="s">
        <v>245</v>
      </c>
      <c r="E200" t="s">
        <v>469</v>
      </c>
      <c r="F200" t="s">
        <v>470</v>
      </c>
      <c r="G200">
        <v>5</v>
      </c>
      <c r="H200">
        <v>0</v>
      </c>
    </row>
    <row r="201" spans="1:8" x14ac:dyDescent="0.2">
      <c r="A201">
        <v>1004</v>
      </c>
      <c r="B201" t="s">
        <v>165</v>
      </c>
      <c r="C201" t="s">
        <v>396</v>
      </c>
      <c r="D201" t="s">
        <v>245</v>
      </c>
      <c r="E201" t="s">
        <v>471</v>
      </c>
      <c r="F201" t="s">
        <v>472</v>
      </c>
      <c r="G201">
        <v>5</v>
      </c>
      <c r="H201">
        <v>0</v>
      </c>
    </row>
    <row r="202" spans="1:8" x14ac:dyDescent="0.2">
      <c r="A202">
        <v>1004</v>
      </c>
      <c r="B202" t="s">
        <v>165</v>
      </c>
      <c r="C202" t="s">
        <v>396</v>
      </c>
      <c r="D202" t="s">
        <v>289</v>
      </c>
      <c r="E202" t="s">
        <v>473</v>
      </c>
      <c r="F202" t="s">
        <v>474</v>
      </c>
      <c r="G202">
        <v>30</v>
      </c>
      <c r="H202">
        <v>0</v>
      </c>
    </row>
    <row r="203" spans="1:8" x14ac:dyDescent="0.2">
      <c r="A203">
        <v>1004</v>
      </c>
      <c r="B203" t="s">
        <v>165</v>
      </c>
      <c r="C203" t="s">
        <v>512</v>
      </c>
      <c r="D203" t="s">
        <v>200</v>
      </c>
      <c r="E203" t="s">
        <v>522</v>
      </c>
      <c r="F203" t="s">
        <v>513</v>
      </c>
      <c r="G203">
        <v>12</v>
      </c>
      <c r="H203">
        <v>0</v>
      </c>
    </row>
    <row r="204" spans="1:8" x14ac:dyDescent="0.2">
      <c r="A204">
        <v>1004</v>
      </c>
      <c r="B204" t="s">
        <v>165</v>
      </c>
      <c r="C204" t="s">
        <v>512</v>
      </c>
      <c r="D204" t="s">
        <v>200</v>
      </c>
      <c r="E204" t="s">
        <v>523</v>
      </c>
      <c r="F204" t="s">
        <v>514</v>
      </c>
      <c r="G204">
        <v>6</v>
      </c>
      <c r="H204">
        <v>0</v>
      </c>
    </row>
    <row r="205" spans="1:8" x14ac:dyDescent="0.2">
      <c r="A205">
        <v>1004</v>
      </c>
      <c r="B205" t="s">
        <v>165</v>
      </c>
      <c r="C205" t="s">
        <v>512</v>
      </c>
      <c r="D205" t="s">
        <v>200</v>
      </c>
      <c r="E205" t="s">
        <v>524</v>
      </c>
      <c r="F205" t="s">
        <v>515</v>
      </c>
      <c r="G205">
        <v>6</v>
      </c>
      <c r="H205">
        <v>0</v>
      </c>
    </row>
    <row r="206" spans="1:8" x14ac:dyDescent="0.2">
      <c r="A206">
        <v>1004</v>
      </c>
      <c r="B206" t="s">
        <v>165</v>
      </c>
      <c r="C206" t="s">
        <v>512</v>
      </c>
      <c r="D206" t="s">
        <v>200</v>
      </c>
      <c r="E206" t="s">
        <v>525</v>
      </c>
      <c r="F206" t="s">
        <v>516</v>
      </c>
      <c r="G206">
        <v>6</v>
      </c>
      <c r="H206">
        <v>0</v>
      </c>
    </row>
    <row r="207" spans="1:8" x14ac:dyDescent="0.2">
      <c r="A207">
        <v>1004</v>
      </c>
      <c r="B207" t="s">
        <v>165</v>
      </c>
      <c r="C207" t="s">
        <v>512</v>
      </c>
      <c r="D207" t="s">
        <v>200</v>
      </c>
      <c r="E207" t="s">
        <v>526</v>
      </c>
      <c r="F207" t="s">
        <v>517</v>
      </c>
      <c r="G207">
        <v>6</v>
      </c>
      <c r="H207">
        <v>0</v>
      </c>
    </row>
    <row r="208" spans="1:8" x14ac:dyDescent="0.2">
      <c r="A208">
        <v>1004</v>
      </c>
      <c r="B208" t="s">
        <v>165</v>
      </c>
      <c r="C208" t="s">
        <v>512</v>
      </c>
      <c r="D208" t="s">
        <v>200</v>
      </c>
      <c r="E208" t="s">
        <v>527</v>
      </c>
      <c r="F208" t="s">
        <v>518</v>
      </c>
      <c r="G208">
        <v>6</v>
      </c>
      <c r="H208">
        <v>0</v>
      </c>
    </row>
    <row r="209" spans="1:8" x14ac:dyDescent="0.2">
      <c r="A209">
        <v>1004</v>
      </c>
      <c r="B209" t="s">
        <v>165</v>
      </c>
      <c r="C209" t="s">
        <v>512</v>
      </c>
      <c r="D209" t="s">
        <v>200</v>
      </c>
      <c r="E209" t="s">
        <v>528</v>
      </c>
      <c r="F209" t="s">
        <v>519</v>
      </c>
      <c r="G209">
        <v>6</v>
      </c>
      <c r="H209">
        <v>0</v>
      </c>
    </row>
    <row r="210" spans="1:8" x14ac:dyDescent="0.2">
      <c r="A210">
        <v>1004</v>
      </c>
      <c r="B210" t="s">
        <v>165</v>
      </c>
      <c r="C210" t="s">
        <v>512</v>
      </c>
      <c r="D210" t="s">
        <v>200</v>
      </c>
      <c r="E210" t="s">
        <v>529</v>
      </c>
      <c r="F210" t="s">
        <v>520</v>
      </c>
      <c r="G210">
        <v>6</v>
      </c>
      <c r="H210">
        <v>0</v>
      </c>
    </row>
    <row r="211" spans="1:8" x14ac:dyDescent="0.2">
      <c r="A211">
        <v>1004</v>
      </c>
      <c r="B211" t="s">
        <v>165</v>
      </c>
      <c r="C211" t="s">
        <v>512</v>
      </c>
      <c r="D211" t="s">
        <v>200</v>
      </c>
      <c r="E211" t="s">
        <v>530</v>
      </c>
      <c r="F211" t="s">
        <v>521</v>
      </c>
      <c r="G211">
        <v>6</v>
      </c>
      <c r="H211">
        <v>0</v>
      </c>
    </row>
    <row r="212" spans="1:8" x14ac:dyDescent="0.2">
      <c r="A212">
        <v>744</v>
      </c>
      <c r="B212" t="s">
        <v>165</v>
      </c>
      <c r="C212" t="s">
        <v>199</v>
      </c>
      <c r="D212" t="s">
        <v>245</v>
      </c>
      <c r="E212" t="s">
        <v>283</v>
      </c>
      <c r="F212" t="s">
        <v>284</v>
      </c>
      <c r="G212">
        <v>3</v>
      </c>
      <c r="H212">
        <v>9</v>
      </c>
    </row>
    <row r="213" spans="1:8" x14ac:dyDescent="0.2">
      <c r="A213">
        <v>744</v>
      </c>
      <c r="B213" t="s">
        <v>165</v>
      </c>
      <c r="C213" t="s">
        <v>199</v>
      </c>
      <c r="D213" t="s">
        <v>289</v>
      </c>
      <c r="E213" t="s">
        <v>290</v>
      </c>
      <c r="F213" t="s">
        <v>184</v>
      </c>
      <c r="G213">
        <v>15</v>
      </c>
      <c r="H213">
        <v>2</v>
      </c>
    </row>
    <row r="214" spans="1:8" x14ac:dyDescent="0.2">
      <c r="A214">
        <v>701</v>
      </c>
      <c r="B214" t="s">
        <v>165</v>
      </c>
      <c r="C214" t="s">
        <v>199</v>
      </c>
      <c r="D214" t="s">
        <v>289</v>
      </c>
      <c r="E214" t="s">
        <v>290</v>
      </c>
      <c r="F214" t="s">
        <v>184</v>
      </c>
      <c r="G214">
        <v>15</v>
      </c>
      <c r="H214">
        <v>2</v>
      </c>
    </row>
    <row r="215" spans="1:8" x14ac:dyDescent="0.2">
      <c r="A215">
        <v>915</v>
      </c>
      <c r="B215" t="s">
        <v>165</v>
      </c>
      <c r="C215" t="s">
        <v>199</v>
      </c>
      <c r="D215" t="s">
        <v>289</v>
      </c>
      <c r="E215" t="s">
        <v>290</v>
      </c>
      <c r="F215" t="s">
        <v>184</v>
      </c>
      <c r="G215">
        <v>15</v>
      </c>
      <c r="H215">
        <v>0</v>
      </c>
    </row>
    <row r="216" spans="1:8" x14ac:dyDescent="0.2">
      <c r="A216">
        <v>915</v>
      </c>
      <c r="B216" t="s">
        <v>165</v>
      </c>
      <c r="C216" t="s">
        <v>396</v>
      </c>
      <c r="D216" t="s">
        <v>289</v>
      </c>
      <c r="E216" t="s">
        <v>473</v>
      </c>
      <c r="F216" t="s">
        <v>474</v>
      </c>
      <c r="G216">
        <v>30</v>
      </c>
      <c r="H216">
        <v>0</v>
      </c>
    </row>
    <row r="217" spans="1:8" x14ac:dyDescent="0.2">
      <c r="A217">
        <v>709</v>
      </c>
      <c r="B217" t="s">
        <v>165</v>
      </c>
      <c r="C217" t="s">
        <v>199</v>
      </c>
      <c r="D217" t="s">
        <v>289</v>
      </c>
      <c r="E217" t="s">
        <v>290</v>
      </c>
      <c r="F217" t="s">
        <v>184</v>
      </c>
      <c r="G217">
        <v>15</v>
      </c>
      <c r="H217">
        <v>2</v>
      </c>
    </row>
    <row r="218" spans="1:8" x14ac:dyDescent="0.2">
      <c r="A218">
        <v>710</v>
      </c>
      <c r="B218" t="s">
        <v>165</v>
      </c>
      <c r="C218" t="s">
        <v>199</v>
      </c>
      <c r="D218" t="s">
        <v>289</v>
      </c>
      <c r="E218" t="s">
        <v>290</v>
      </c>
      <c r="F218" t="s">
        <v>184</v>
      </c>
      <c r="G218">
        <v>15</v>
      </c>
      <c r="H218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6ACF-911B-4DC2-BC78-3B891E75E56C}">
  <dimension ref="A1:J48"/>
  <sheetViews>
    <sheetView zoomScale="115" zoomScaleNormal="115" workbookViewId="0"/>
  </sheetViews>
  <sheetFormatPr baseColWidth="10" defaultColWidth="11.5703125" defaultRowHeight="12.75" x14ac:dyDescent="0.2"/>
  <cols>
    <col min="1" max="1" width="39.85546875" bestFit="1" customWidth="1"/>
    <col min="2" max="7" width="10.140625" bestFit="1" customWidth="1"/>
    <col min="8" max="8" width="13.140625" bestFit="1" customWidth="1"/>
    <col min="257" max="257" width="30.140625" bestFit="1" customWidth="1"/>
    <col min="258" max="263" width="10.140625" bestFit="1" customWidth="1"/>
    <col min="264" max="264" width="11.5703125" bestFit="1" customWidth="1"/>
    <col min="513" max="513" width="30.140625" bestFit="1" customWidth="1"/>
    <col min="514" max="519" width="10.140625" bestFit="1" customWidth="1"/>
    <col min="520" max="520" width="11.5703125" bestFit="1" customWidth="1"/>
    <col min="769" max="769" width="30.140625" bestFit="1" customWidth="1"/>
    <col min="770" max="775" width="10.140625" bestFit="1" customWidth="1"/>
    <col min="776" max="776" width="11.5703125" bestFit="1" customWidth="1"/>
    <col min="1025" max="1025" width="30.140625" bestFit="1" customWidth="1"/>
    <col min="1026" max="1031" width="10.140625" bestFit="1" customWidth="1"/>
    <col min="1032" max="1032" width="11.5703125" bestFit="1" customWidth="1"/>
    <col min="1281" max="1281" width="30.140625" bestFit="1" customWidth="1"/>
    <col min="1282" max="1287" width="10.140625" bestFit="1" customWidth="1"/>
    <col min="1288" max="1288" width="11.5703125" bestFit="1" customWidth="1"/>
    <col min="1537" max="1537" width="30.140625" bestFit="1" customWidth="1"/>
    <col min="1538" max="1543" width="10.140625" bestFit="1" customWidth="1"/>
    <col min="1544" max="1544" width="11.5703125" bestFit="1" customWidth="1"/>
    <col min="1793" max="1793" width="30.140625" bestFit="1" customWidth="1"/>
    <col min="1794" max="1799" width="10.140625" bestFit="1" customWidth="1"/>
    <col min="1800" max="1800" width="11.5703125" bestFit="1" customWidth="1"/>
    <col min="2049" max="2049" width="30.140625" bestFit="1" customWidth="1"/>
    <col min="2050" max="2055" width="10.140625" bestFit="1" customWidth="1"/>
    <col min="2056" max="2056" width="11.5703125" bestFit="1" customWidth="1"/>
    <col min="2305" max="2305" width="30.140625" bestFit="1" customWidth="1"/>
    <col min="2306" max="2311" width="10.140625" bestFit="1" customWidth="1"/>
    <col min="2312" max="2312" width="11.5703125" bestFit="1" customWidth="1"/>
    <col min="2561" max="2561" width="30.140625" bestFit="1" customWidth="1"/>
    <col min="2562" max="2567" width="10.140625" bestFit="1" customWidth="1"/>
    <col min="2568" max="2568" width="11.5703125" bestFit="1" customWidth="1"/>
    <col min="2817" max="2817" width="30.140625" bestFit="1" customWidth="1"/>
    <col min="2818" max="2823" width="10.140625" bestFit="1" customWidth="1"/>
    <col min="2824" max="2824" width="11.5703125" bestFit="1" customWidth="1"/>
    <col min="3073" max="3073" width="30.140625" bestFit="1" customWidth="1"/>
    <col min="3074" max="3079" width="10.140625" bestFit="1" customWidth="1"/>
    <col min="3080" max="3080" width="11.5703125" bestFit="1" customWidth="1"/>
    <col min="3329" max="3329" width="30.140625" bestFit="1" customWidth="1"/>
    <col min="3330" max="3335" width="10.140625" bestFit="1" customWidth="1"/>
    <col min="3336" max="3336" width="11.5703125" bestFit="1" customWidth="1"/>
    <col min="3585" max="3585" width="30.140625" bestFit="1" customWidth="1"/>
    <col min="3586" max="3591" width="10.140625" bestFit="1" customWidth="1"/>
    <col min="3592" max="3592" width="11.5703125" bestFit="1" customWidth="1"/>
    <col min="3841" max="3841" width="30.140625" bestFit="1" customWidth="1"/>
    <col min="3842" max="3847" width="10.140625" bestFit="1" customWidth="1"/>
    <col min="3848" max="3848" width="11.5703125" bestFit="1" customWidth="1"/>
    <col min="4097" max="4097" width="30.140625" bestFit="1" customWidth="1"/>
    <col min="4098" max="4103" width="10.140625" bestFit="1" customWidth="1"/>
    <col min="4104" max="4104" width="11.5703125" bestFit="1" customWidth="1"/>
    <col min="4353" max="4353" width="30.140625" bestFit="1" customWidth="1"/>
    <col min="4354" max="4359" width="10.140625" bestFit="1" customWidth="1"/>
    <col min="4360" max="4360" width="11.5703125" bestFit="1" customWidth="1"/>
    <col min="4609" max="4609" width="30.140625" bestFit="1" customWidth="1"/>
    <col min="4610" max="4615" width="10.140625" bestFit="1" customWidth="1"/>
    <col min="4616" max="4616" width="11.5703125" bestFit="1" customWidth="1"/>
    <col min="4865" max="4865" width="30.140625" bestFit="1" customWidth="1"/>
    <col min="4866" max="4871" width="10.140625" bestFit="1" customWidth="1"/>
    <col min="4872" max="4872" width="11.5703125" bestFit="1" customWidth="1"/>
    <col min="5121" max="5121" width="30.140625" bestFit="1" customWidth="1"/>
    <col min="5122" max="5127" width="10.140625" bestFit="1" customWidth="1"/>
    <col min="5128" max="5128" width="11.5703125" bestFit="1" customWidth="1"/>
    <col min="5377" max="5377" width="30.140625" bestFit="1" customWidth="1"/>
    <col min="5378" max="5383" width="10.140625" bestFit="1" customWidth="1"/>
    <col min="5384" max="5384" width="11.5703125" bestFit="1" customWidth="1"/>
    <col min="5633" max="5633" width="30.140625" bestFit="1" customWidth="1"/>
    <col min="5634" max="5639" width="10.140625" bestFit="1" customWidth="1"/>
    <col min="5640" max="5640" width="11.5703125" bestFit="1" customWidth="1"/>
    <col min="5889" max="5889" width="30.140625" bestFit="1" customWidth="1"/>
    <col min="5890" max="5895" width="10.140625" bestFit="1" customWidth="1"/>
    <col min="5896" max="5896" width="11.5703125" bestFit="1" customWidth="1"/>
    <col min="6145" max="6145" width="30.140625" bestFit="1" customWidth="1"/>
    <col min="6146" max="6151" width="10.140625" bestFit="1" customWidth="1"/>
    <col min="6152" max="6152" width="11.5703125" bestFit="1" customWidth="1"/>
    <col min="6401" max="6401" width="30.140625" bestFit="1" customWidth="1"/>
    <col min="6402" max="6407" width="10.140625" bestFit="1" customWidth="1"/>
    <col min="6408" max="6408" width="11.5703125" bestFit="1" customWidth="1"/>
    <col min="6657" max="6657" width="30.140625" bestFit="1" customWidth="1"/>
    <col min="6658" max="6663" width="10.140625" bestFit="1" customWidth="1"/>
    <col min="6664" max="6664" width="11.5703125" bestFit="1" customWidth="1"/>
    <col min="6913" max="6913" width="30.140625" bestFit="1" customWidth="1"/>
    <col min="6914" max="6919" width="10.140625" bestFit="1" customWidth="1"/>
    <col min="6920" max="6920" width="11.5703125" bestFit="1" customWidth="1"/>
    <col min="7169" max="7169" width="30.140625" bestFit="1" customWidth="1"/>
    <col min="7170" max="7175" width="10.140625" bestFit="1" customWidth="1"/>
    <col min="7176" max="7176" width="11.5703125" bestFit="1" customWidth="1"/>
    <col min="7425" max="7425" width="30.140625" bestFit="1" customWidth="1"/>
    <col min="7426" max="7431" width="10.140625" bestFit="1" customWidth="1"/>
    <col min="7432" max="7432" width="11.5703125" bestFit="1" customWidth="1"/>
    <col min="7681" max="7681" width="30.140625" bestFit="1" customWidth="1"/>
    <col min="7682" max="7687" width="10.140625" bestFit="1" customWidth="1"/>
    <col min="7688" max="7688" width="11.5703125" bestFit="1" customWidth="1"/>
    <col min="7937" max="7937" width="30.140625" bestFit="1" customWidth="1"/>
    <col min="7938" max="7943" width="10.140625" bestFit="1" customWidth="1"/>
    <col min="7944" max="7944" width="11.5703125" bestFit="1" customWidth="1"/>
    <col min="8193" max="8193" width="30.140625" bestFit="1" customWidth="1"/>
    <col min="8194" max="8199" width="10.140625" bestFit="1" customWidth="1"/>
    <col min="8200" max="8200" width="11.5703125" bestFit="1" customWidth="1"/>
    <col min="8449" max="8449" width="30.140625" bestFit="1" customWidth="1"/>
    <col min="8450" max="8455" width="10.140625" bestFit="1" customWidth="1"/>
    <col min="8456" max="8456" width="11.5703125" bestFit="1" customWidth="1"/>
    <col min="8705" max="8705" width="30.140625" bestFit="1" customWidth="1"/>
    <col min="8706" max="8711" width="10.140625" bestFit="1" customWidth="1"/>
    <col min="8712" max="8712" width="11.5703125" bestFit="1" customWidth="1"/>
    <col min="8961" max="8961" width="30.140625" bestFit="1" customWidth="1"/>
    <col min="8962" max="8967" width="10.140625" bestFit="1" customWidth="1"/>
    <col min="8968" max="8968" width="11.5703125" bestFit="1" customWidth="1"/>
    <col min="9217" max="9217" width="30.140625" bestFit="1" customWidth="1"/>
    <col min="9218" max="9223" width="10.140625" bestFit="1" customWidth="1"/>
    <col min="9224" max="9224" width="11.5703125" bestFit="1" customWidth="1"/>
    <col min="9473" max="9473" width="30.140625" bestFit="1" customWidth="1"/>
    <col min="9474" max="9479" width="10.140625" bestFit="1" customWidth="1"/>
    <col min="9480" max="9480" width="11.5703125" bestFit="1" customWidth="1"/>
    <col min="9729" max="9729" width="30.140625" bestFit="1" customWidth="1"/>
    <col min="9730" max="9735" width="10.140625" bestFit="1" customWidth="1"/>
    <col min="9736" max="9736" width="11.5703125" bestFit="1" customWidth="1"/>
    <col min="9985" max="9985" width="30.140625" bestFit="1" customWidth="1"/>
    <col min="9986" max="9991" width="10.140625" bestFit="1" customWidth="1"/>
    <col min="9992" max="9992" width="11.5703125" bestFit="1" customWidth="1"/>
    <col min="10241" max="10241" width="30.140625" bestFit="1" customWidth="1"/>
    <col min="10242" max="10247" width="10.140625" bestFit="1" customWidth="1"/>
    <col min="10248" max="10248" width="11.5703125" bestFit="1" customWidth="1"/>
    <col min="10497" max="10497" width="30.140625" bestFit="1" customWidth="1"/>
    <col min="10498" max="10503" width="10.140625" bestFit="1" customWidth="1"/>
    <col min="10504" max="10504" width="11.5703125" bestFit="1" customWidth="1"/>
    <col min="10753" max="10753" width="30.140625" bestFit="1" customWidth="1"/>
    <col min="10754" max="10759" width="10.140625" bestFit="1" customWidth="1"/>
    <col min="10760" max="10760" width="11.5703125" bestFit="1" customWidth="1"/>
    <col min="11009" max="11009" width="30.140625" bestFit="1" customWidth="1"/>
    <col min="11010" max="11015" width="10.140625" bestFit="1" customWidth="1"/>
    <col min="11016" max="11016" width="11.5703125" bestFit="1" customWidth="1"/>
    <col min="11265" max="11265" width="30.140625" bestFit="1" customWidth="1"/>
    <col min="11266" max="11271" width="10.140625" bestFit="1" customWidth="1"/>
    <col min="11272" max="11272" width="11.5703125" bestFit="1" customWidth="1"/>
    <col min="11521" max="11521" width="30.140625" bestFit="1" customWidth="1"/>
    <col min="11522" max="11527" width="10.140625" bestFit="1" customWidth="1"/>
    <col min="11528" max="11528" width="11.5703125" bestFit="1" customWidth="1"/>
    <col min="11777" max="11777" width="30.140625" bestFit="1" customWidth="1"/>
    <col min="11778" max="11783" width="10.140625" bestFit="1" customWidth="1"/>
    <col min="11784" max="11784" width="11.5703125" bestFit="1" customWidth="1"/>
    <col min="12033" max="12033" width="30.140625" bestFit="1" customWidth="1"/>
    <col min="12034" max="12039" width="10.140625" bestFit="1" customWidth="1"/>
    <col min="12040" max="12040" width="11.5703125" bestFit="1" customWidth="1"/>
    <col min="12289" max="12289" width="30.140625" bestFit="1" customWidth="1"/>
    <col min="12290" max="12295" width="10.140625" bestFit="1" customWidth="1"/>
    <col min="12296" max="12296" width="11.5703125" bestFit="1" customWidth="1"/>
    <col min="12545" max="12545" width="30.140625" bestFit="1" customWidth="1"/>
    <col min="12546" max="12551" width="10.140625" bestFit="1" customWidth="1"/>
    <col min="12552" max="12552" width="11.5703125" bestFit="1" customWidth="1"/>
    <col min="12801" max="12801" width="30.140625" bestFit="1" customWidth="1"/>
    <col min="12802" max="12807" width="10.140625" bestFit="1" customWidth="1"/>
    <col min="12808" max="12808" width="11.5703125" bestFit="1" customWidth="1"/>
    <col min="13057" max="13057" width="30.140625" bestFit="1" customWidth="1"/>
    <col min="13058" max="13063" width="10.140625" bestFit="1" customWidth="1"/>
    <col min="13064" max="13064" width="11.5703125" bestFit="1" customWidth="1"/>
    <col min="13313" max="13313" width="30.140625" bestFit="1" customWidth="1"/>
    <col min="13314" max="13319" width="10.140625" bestFit="1" customWidth="1"/>
    <col min="13320" max="13320" width="11.5703125" bestFit="1" customWidth="1"/>
    <col min="13569" max="13569" width="30.140625" bestFit="1" customWidth="1"/>
    <col min="13570" max="13575" width="10.140625" bestFit="1" customWidth="1"/>
    <col min="13576" max="13576" width="11.5703125" bestFit="1" customWidth="1"/>
    <col min="13825" max="13825" width="30.140625" bestFit="1" customWidth="1"/>
    <col min="13826" max="13831" width="10.140625" bestFit="1" customWidth="1"/>
    <col min="13832" max="13832" width="11.5703125" bestFit="1" customWidth="1"/>
    <col min="14081" max="14081" width="30.140625" bestFit="1" customWidth="1"/>
    <col min="14082" max="14087" width="10.140625" bestFit="1" customWidth="1"/>
    <col min="14088" max="14088" width="11.5703125" bestFit="1" customWidth="1"/>
    <col min="14337" max="14337" width="30.140625" bestFit="1" customWidth="1"/>
    <col min="14338" max="14343" width="10.140625" bestFit="1" customWidth="1"/>
    <col min="14344" max="14344" width="11.5703125" bestFit="1" customWidth="1"/>
    <col min="14593" max="14593" width="30.140625" bestFit="1" customWidth="1"/>
    <col min="14594" max="14599" width="10.140625" bestFit="1" customWidth="1"/>
    <col min="14600" max="14600" width="11.5703125" bestFit="1" customWidth="1"/>
    <col min="14849" max="14849" width="30.140625" bestFit="1" customWidth="1"/>
    <col min="14850" max="14855" width="10.140625" bestFit="1" customWidth="1"/>
    <col min="14856" max="14856" width="11.5703125" bestFit="1" customWidth="1"/>
    <col min="15105" max="15105" width="30.140625" bestFit="1" customWidth="1"/>
    <col min="15106" max="15111" width="10.140625" bestFit="1" customWidth="1"/>
    <col min="15112" max="15112" width="11.5703125" bestFit="1" customWidth="1"/>
    <col min="15361" max="15361" width="30.140625" bestFit="1" customWidth="1"/>
    <col min="15362" max="15367" width="10.140625" bestFit="1" customWidth="1"/>
    <col min="15368" max="15368" width="11.5703125" bestFit="1" customWidth="1"/>
    <col min="15617" max="15617" width="30.140625" bestFit="1" customWidth="1"/>
    <col min="15618" max="15623" width="10.140625" bestFit="1" customWidth="1"/>
    <col min="15624" max="15624" width="11.5703125" bestFit="1" customWidth="1"/>
    <col min="15873" max="15873" width="30.140625" bestFit="1" customWidth="1"/>
    <col min="15874" max="15879" width="10.140625" bestFit="1" customWidth="1"/>
    <col min="15880" max="15880" width="11.5703125" bestFit="1" customWidth="1"/>
    <col min="16129" max="16129" width="30.140625" bestFit="1" customWidth="1"/>
    <col min="16130" max="16135" width="10.140625" bestFit="1" customWidth="1"/>
    <col min="16136" max="16136" width="11.5703125" bestFit="1" customWidth="1"/>
  </cols>
  <sheetData>
    <row r="1" spans="1:10" ht="15.75" x14ac:dyDescent="0.25">
      <c r="A1" s="78" t="s">
        <v>496</v>
      </c>
      <c r="B1" s="78"/>
      <c r="C1" s="78"/>
      <c r="D1" s="78"/>
      <c r="E1" s="78"/>
      <c r="F1" s="78"/>
      <c r="G1" s="78"/>
      <c r="H1" s="77"/>
      <c r="I1" s="77"/>
      <c r="J1" s="77"/>
    </row>
    <row r="4" spans="1:10" ht="15.75" x14ac:dyDescent="0.25">
      <c r="A4" s="127" t="s">
        <v>497</v>
      </c>
      <c r="B4" s="127"/>
      <c r="C4" s="127"/>
      <c r="D4" s="127"/>
      <c r="E4" s="127"/>
      <c r="F4" s="127"/>
      <c r="G4" s="127"/>
    </row>
    <row r="7" spans="1:10" x14ac:dyDescent="0.2">
      <c r="A7" s="76" t="s">
        <v>494</v>
      </c>
      <c r="B7" s="76" t="s">
        <v>155</v>
      </c>
      <c r="C7" s="75"/>
      <c r="D7" s="75"/>
      <c r="E7" s="74"/>
    </row>
    <row r="8" spans="1:10" x14ac:dyDescent="0.2">
      <c r="A8" s="130" t="s">
        <v>154</v>
      </c>
      <c r="B8" s="131" t="s">
        <v>200</v>
      </c>
      <c r="C8" s="132" t="s">
        <v>245</v>
      </c>
      <c r="D8" s="133" t="s">
        <v>289</v>
      </c>
      <c r="E8" s="134" t="s">
        <v>498</v>
      </c>
      <c r="F8" s="73"/>
      <c r="G8" s="73"/>
      <c r="H8" s="73"/>
      <c r="I8" s="73"/>
      <c r="J8" s="73"/>
    </row>
    <row r="9" spans="1:10" x14ac:dyDescent="0.2">
      <c r="A9" s="72" t="s">
        <v>291</v>
      </c>
      <c r="B9" s="71">
        <v>272.25</v>
      </c>
      <c r="C9" s="70">
        <v>72</v>
      </c>
      <c r="D9" s="70">
        <v>42.75</v>
      </c>
      <c r="E9" s="69">
        <v>387</v>
      </c>
    </row>
    <row r="10" spans="1:10" x14ac:dyDescent="0.2">
      <c r="A10" s="68" t="s">
        <v>512</v>
      </c>
      <c r="B10" s="66">
        <v>165.75</v>
      </c>
      <c r="C10" s="65"/>
      <c r="D10" s="65"/>
      <c r="E10" s="64">
        <v>165.75</v>
      </c>
    </row>
    <row r="11" spans="1:10" x14ac:dyDescent="0.2">
      <c r="A11" s="83" t="s">
        <v>199</v>
      </c>
      <c r="B11" s="84">
        <v>1174.5</v>
      </c>
      <c r="C11" s="81">
        <v>252</v>
      </c>
      <c r="D11" s="81">
        <v>52.75</v>
      </c>
      <c r="E11" s="85">
        <v>1479.25</v>
      </c>
    </row>
    <row r="12" spans="1:10" x14ac:dyDescent="0.2">
      <c r="A12" s="68" t="s">
        <v>354</v>
      </c>
      <c r="B12" s="66"/>
      <c r="C12" s="65">
        <v>338.4</v>
      </c>
      <c r="D12" s="65">
        <v>74.75</v>
      </c>
      <c r="E12" s="64">
        <v>413.15</v>
      </c>
    </row>
    <row r="13" spans="1:10" x14ac:dyDescent="0.2">
      <c r="A13" s="68" t="s">
        <v>396</v>
      </c>
      <c r="B13" s="66">
        <v>47.25</v>
      </c>
      <c r="C13" s="65">
        <v>256.5</v>
      </c>
      <c r="D13" s="65">
        <v>37</v>
      </c>
      <c r="E13" s="64">
        <v>340.75</v>
      </c>
    </row>
    <row r="14" spans="1:10" x14ac:dyDescent="0.2">
      <c r="A14" s="67" t="s">
        <v>475</v>
      </c>
      <c r="B14" s="66">
        <v>109.56</v>
      </c>
      <c r="C14" s="65"/>
      <c r="D14" s="65">
        <v>40.5</v>
      </c>
      <c r="E14" s="64">
        <v>150.06</v>
      </c>
    </row>
    <row r="15" spans="1:10" x14ac:dyDescent="0.2">
      <c r="A15" s="62" t="s">
        <v>498</v>
      </c>
      <c r="B15" s="61">
        <v>1769.31</v>
      </c>
      <c r="C15" s="60">
        <v>918.9</v>
      </c>
      <c r="D15" s="60">
        <v>247.75</v>
      </c>
      <c r="E15" s="129">
        <v>2935.96</v>
      </c>
    </row>
    <row r="20" spans="1:10" ht="15.75" x14ac:dyDescent="0.25">
      <c r="A20" s="78" t="s">
        <v>496</v>
      </c>
      <c r="B20" s="78"/>
      <c r="C20" s="78"/>
      <c r="D20" s="78"/>
      <c r="E20" s="78"/>
      <c r="F20" s="78"/>
      <c r="G20" s="78"/>
      <c r="H20" s="77"/>
      <c r="I20" s="77"/>
      <c r="J20" s="77"/>
    </row>
    <row r="22" spans="1:10" ht="15.75" x14ac:dyDescent="0.25">
      <c r="A22" s="127" t="s">
        <v>495</v>
      </c>
      <c r="B22" s="127"/>
      <c r="C22" s="127"/>
      <c r="D22" s="127"/>
      <c r="E22" s="127"/>
      <c r="F22" s="127"/>
      <c r="G22" s="127"/>
    </row>
    <row r="25" spans="1:10" x14ac:dyDescent="0.2">
      <c r="A25" s="76" t="s">
        <v>494</v>
      </c>
      <c r="B25" s="76" t="s">
        <v>154</v>
      </c>
      <c r="C25" s="75"/>
      <c r="D25" s="75"/>
      <c r="E25" s="75"/>
      <c r="F25" s="75"/>
      <c r="G25" s="75"/>
      <c r="H25" s="74"/>
    </row>
    <row r="26" spans="1:10" x14ac:dyDescent="0.2">
      <c r="A26" s="130" t="s">
        <v>12</v>
      </c>
      <c r="B26" s="131" t="s">
        <v>291</v>
      </c>
      <c r="C26" s="132" t="s">
        <v>199</v>
      </c>
      <c r="D26" s="132" t="s">
        <v>354</v>
      </c>
      <c r="E26" s="132" t="s">
        <v>396</v>
      </c>
      <c r="F26" s="133" t="s">
        <v>475</v>
      </c>
      <c r="G26" s="86" t="s">
        <v>512</v>
      </c>
      <c r="H26" s="134" t="s">
        <v>498</v>
      </c>
      <c r="I26" s="73"/>
      <c r="J26" s="73"/>
    </row>
    <row r="27" spans="1:10" x14ac:dyDescent="0.2">
      <c r="A27" s="72">
        <v>707</v>
      </c>
      <c r="B27" s="71"/>
      <c r="C27" s="80">
        <v>0</v>
      </c>
      <c r="D27" s="70"/>
      <c r="E27" s="70">
        <v>11.25</v>
      </c>
      <c r="F27" s="70">
        <v>1.2</v>
      </c>
      <c r="G27" s="70"/>
      <c r="H27" s="69">
        <v>12.45</v>
      </c>
      <c r="I27" t="s">
        <v>74</v>
      </c>
    </row>
    <row r="28" spans="1:10" x14ac:dyDescent="0.2">
      <c r="A28" s="68">
        <v>715</v>
      </c>
      <c r="B28" s="66">
        <v>346.5</v>
      </c>
      <c r="C28" s="81">
        <v>94.5</v>
      </c>
      <c r="D28" s="65">
        <v>5.94</v>
      </c>
      <c r="E28" s="65">
        <v>292.25</v>
      </c>
      <c r="F28" s="65">
        <v>36.6</v>
      </c>
      <c r="G28" s="65">
        <v>82.35</v>
      </c>
      <c r="H28" s="64">
        <v>858.1400000000001</v>
      </c>
      <c r="I28" t="s">
        <v>81</v>
      </c>
    </row>
    <row r="29" spans="1:10" x14ac:dyDescent="0.2">
      <c r="A29" s="68">
        <v>723</v>
      </c>
      <c r="B29" s="66"/>
      <c r="C29" s="81">
        <v>135</v>
      </c>
      <c r="D29" s="65">
        <v>9</v>
      </c>
      <c r="E29" s="65">
        <v>6.75</v>
      </c>
      <c r="F29" s="65"/>
      <c r="G29" s="65">
        <v>83.4</v>
      </c>
      <c r="H29" s="64">
        <v>234.15</v>
      </c>
      <c r="I29" t="s">
        <v>83</v>
      </c>
    </row>
    <row r="30" spans="1:10" x14ac:dyDescent="0.2">
      <c r="A30" s="68">
        <v>732</v>
      </c>
      <c r="B30" s="66">
        <v>4.5</v>
      </c>
      <c r="C30" s="81">
        <v>0</v>
      </c>
      <c r="D30" s="65"/>
      <c r="E30" s="65"/>
      <c r="F30" s="65"/>
      <c r="G30" s="65"/>
      <c r="H30" s="64">
        <v>4.5</v>
      </c>
      <c r="I30" t="s">
        <v>89</v>
      </c>
    </row>
    <row r="31" spans="1:10" x14ac:dyDescent="0.2">
      <c r="A31" s="68">
        <v>739</v>
      </c>
      <c r="B31" s="66"/>
      <c r="C31" s="81">
        <v>0</v>
      </c>
      <c r="D31" s="65">
        <v>1</v>
      </c>
      <c r="E31" s="65"/>
      <c r="F31" s="65"/>
      <c r="G31" s="65"/>
      <c r="H31" s="64">
        <v>1</v>
      </c>
      <c r="I31" t="s">
        <v>94</v>
      </c>
    </row>
    <row r="32" spans="1:10" x14ac:dyDescent="0.2">
      <c r="A32" s="68">
        <v>748</v>
      </c>
      <c r="B32" s="66"/>
      <c r="C32" s="81">
        <v>45</v>
      </c>
      <c r="D32" s="65">
        <v>11.95</v>
      </c>
      <c r="E32" s="65"/>
      <c r="F32" s="65"/>
      <c r="G32" s="65"/>
      <c r="H32" s="64">
        <v>56.95</v>
      </c>
      <c r="I32" t="s">
        <v>107</v>
      </c>
    </row>
    <row r="33" spans="1:9" x14ac:dyDescent="0.2">
      <c r="A33" s="68">
        <v>749</v>
      </c>
      <c r="B33" s="66">
        <v>36</v>
      </c>
      <c r="C33" s="81">
        <v>1119.25</v>
      </c>
      <c r="D33" s="65">
        <v>349.81</v>
      </c>
      <c r="E33" s="65">
        <v>30.5</v>
      </c>
      <c r="F33" s="65">
        <v>112.26000000000002</v>
      </c>
      <c r="G33" s="65"/>
      <c r="H33" s="64">
        <v>1647.82</v>
      </c>
      <c r="I33" t="s">
        <v>110</v>
      </c>
    </row>
    <row r="34" spans="1:9" x14ac:dyDescent="0.2">
      <c r="A34" s="68">
        <v>751</v>
      </c>
      <c r="B34" s="66"/>
      <c r="C34" s="81">
        <v>76.5</v>
      </c>
      <c r="D34" s="65">
        <v>35.450000000000003</v>
      </c>
      <c r="E34" s="65"/>
      <c r="F34" s="65"/>
      <c r="G34" s="65"/>
      <c r="H34" s="64">
        <v>111.95</v>
      </c>
      <c r="I34" t="s">
        <v>493</v>
      </c>
    </row>
    <row r="35" spans="1:9" x14ac:dyDescent="0.2">
      <c r="A35" s="68">
        <v>1004</v>
      </c>
      <c r="B35" s="66">
        <v>0</v>
      </c>
      <c r="C35" s="81">
        <v>0</v>
      </c>
      <c r="D35" s="65"/>
      <c r="E35" s="65">
        <v>0</v>
      </c>
      <c r="F35" s="65"/>
      <c r="G35" s="65">
        <v>0</v>
      </c>
      <c r="H35" s="64">
        <v>0</v>
      </c>
      <c r="I35" t="s">
        <v>492</v>
      </c>
    </row>
    <row r="36" spans="1:9" x14ac:dyDescent="0.2">
      <c r="A36" s="68">
        <v>744</v>
      </c>
      <c r="B36" s="66"/>
      <c r="C36" s="81">
        <v>9</v>
      </c>
      <c r="D36" s="65"/>
      <c r="E36" s="65"/>
      <c r="F36" s="65"/>
      <c r="G36" s="65"/>
      <c r="H36" s="64">
        <v>9</v>
      </c>
      <c r="I36" t="s">
        <v>491</v>
      </c>
    </row>
    <row r="37" spans="1:9" x14ac:dyDescent="0.2">
      <c r="A37" s="68">
        <v>701</v>
      </c>
      <c r="B37" s="66"/>
      <c r="C37" s="81">
        <v>0</v>
      </c>
      <c r="D37" s="65"/>
      <c r="E37" s="65"/>
      <c r="F37" s="65"/>
      <c r="G37" s="65"/>
      <c r="H37" s="64">
        <v>0</v>
      </c>
      <c r="I37" s="63" t="s">
        <v>71</v>
      </c>
    </row>
    <row r="38" spans="1:9" x14ac:dyDescent="0.2">
      <c r="A38" s="68">
        <v>915</v>
      </c>
      <c r="B38" s="66"/>
      <c r="C38" s="81">
        <v>0</v>
      </c>
      <c r="D38" s="65"/>
      <c r="E38" s="65">
        <v>0</v>
      </c>
      <c r="F38" s="65"/>
      <c r="G38" s="65"/>
      <c r="H38" s="64">
        <v>0</v>
      </c>
      <c r="I38" s="63" t="s">
        <v>56</v>
      </c>
    </row>
    <row r="39" spans="1:9" x14ac:dyDescent="0.2">
      <c r="A39" s="68">
        <v>709</v>
      </c>
      <c r="B39" s="66"/>
      <c r="C39" s="81">
        <v>0</v>
      </c>
      <c r="D39" s="65"/>
      <c r="E39" s="65"/>
      <c r="F39" s="65"/>
      <c r="G39" s="65"/>
      <c r="H39" s="64">
        <v>0</v>
      </c>
      <c r="I39" s="63" t="s">
        <v>75</v>
      </c>
    </row>
    <row r="40" spans="1:9" x14ac:dyDescent="0.2">
      <c r="A40" s="67">
        <v>710</v>
      </c>
      <c r="B40" s="66"/>
      <c r="C40" s="81">
        <v>0</v>
      </c>
      <c r="D40" s="65"/>
      <c r="E40" s="65"/>
      <c r="F40" s="65"/>
      <c r="G40" s="65"/>
      <c r="H40" s="64">
        <v>0</v>
      </c>
      <c r="I40" s="63" t="s">
        <v>77</v>
      </c>
    </row>
    <row r="41" spans="1:9" x14ac:dyDescent="0.2">
      <c r="A41" s="62" t="s">
        <v>498</v>
      </c>
      <c r="B41" s="61">
        <v>387</v>
      </c>
      <c r="C41" s="82">
        <v>1479.25</v>
      </c>
      <c r="D41" s="60">
        <v>413.15</v>
      </c>
      <c r="E41" s="60">
        <v>340.75</v>
      </c>
      <c r="F41" s="60">
        <v>150.06000000000003</v>
      </c>
      <c r="G41" s="60">
        <v>165.75</v>
      </c>
      <c r="H41" s="129">
        <v>2935.96</v>
      </c>
      <c r="I41" s="63"/>
    </row>
    <row r="46" spans="1:9" ht="12.75" customHeight="1" x14ac:dyDescent="0.2"/>
    <row r="47" spans="1:9" ht="12.75" customHeight="1" x14ac:dyDescent="0.2">
      <c r="B47" s="128" t="s">
        <v>511</v>
      </c>
      <c r="C47" s="128"/>
      <c r="D47" s="128"/>
    </row>
    <row r="48" spans="1:9" ht="12.75" customHeight="1" x14ac:dyDescent="0.2">
      <c r="B48" s="128"/>
      <c r="C48" s="128"/>
      <c r="D48" s="128"/>
    </row>
  </sheetData>
  <mergeCells count="3">
    <mergeCell ref="A4:G4"/>
    <mergeCell ref="A22:G22"/>
    <mergeCell ref="B47:D48"/>
  </mergeCell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2"/>
  <sheetViews>
    <sheetView workbookViewId="0"/>
  </sheetViews>
  <sheetFormatPr baseColWidth="10" defaultColWidth="11.42578125" defaultRowHeight="15.75" customHeight="1" x14ac:dyDescent="0.2"/>
  <cols>
    <col min="1" max="1" width="11.42578125" customWidth="1"/>
    <col min="2" max="2" width="12.140625" customWidth="1"/>
    <col min="3" max="3" width="15.5703125" customWidth="1"/>
    <col min="4" max="4" width="100.42578125" customWidth="1"/>
    <col min="257" max="257" width="11.42578125" customWidth="1"/>
    <col min="258" max="258" width="12.140625" customWidth="1"/>
    <col min="259" max="259" width="15.5703125" customWidth="1"/>
    <col min="260" max="260" width="100.42578125" customWidth="1"/>
    <col min="513" max="513" width="11.42578125" customWidth="1"/>
    <col min="514" max="514" width="12.140625" customWidth="1"/>
    <col min="515" max="515" width="15.5703125" customWidth="1"/>
    <col min="516" max="516" width="100.42578125" customWidth="1"/>
    <col min="769" max="769" width="11.42578125" customWidth="1"/>
    <col min="770" max="770" width="12.140625" customWidth="1"/>
    <col min="771" max="771" width="15.5703125" customWidth="1"/>
    <col min="772" max="772" width="100.42578125" customWidth="1"/>
    <col min="1025" max="1025" width="11.42578125" customWidth="1"/>
    <col min="1026" max="1026" width="12.140625" customWidth="1"/>
    <col min="1027" max="1027" width="15.5703125" customWidth="1"/>
    <col min="1028" max="1028" width="100.42578125" customWidth="1"/>
    <col min="1281" max="1281" width="11.42578125" customWidth="1"/>
    <col min="1282" max="1282" width="12.140625" customWidth="1"/>
    <col min="1283" max="1283" width="15.5703125" customWidth="1"/>
    <col min="1284" max="1284" width="100.42578125" customWidth="1"/>
    <col min="1537" max="1537" width="11.42578125" customWidth="1"/>
    <col min="1538" max="1538" width="12.140625" customWidth="1"/>
    <col min="1539" max="1539" width="15.5703125" customWidth="1"/>
    <col min="1540" max="1540" width="100.42578125" customWidth="1"/>
    <col min="1793" max="1793" width="11.42578125" customWidth="1"/>
    <col min="1794" max="1794" width="12.140625" customWidth="1"/>
    <col min="1795" max="1795" width="15.5703125" customWidth="1"/>
    <col min="1796" max="1796" width="100.42578125" customWidth="1"/>
    <col min="2049" max="2049" width="11.42578125" customWidth="1"/>
    <col min="2050" max="2050" width="12.140625" customWidth="1"/>
    <col min="2051" max="2051" width="15.5703125" customWidth="1"/>
    <col min="2052" max="2052" width="100.42578125" customWidth="1"/>
    <col min="2305" max="2305" width="11.42578125" customWidth="1"/>
    <col min="2306" max="2306" width="12.140625" customWidth="1"/>
    <col min="2307" max="2307" width="15.5703125" customWidth="1"/>
    <col min="2308" max="2308" width="100.42578125" customWidth="1"/>
    <col min="2561" max="2561" width="11.42578125" customWidth="1"/>
    <col min="2562" max="2562" width="12.140625" customWidth="1"/>
    <col min="2563" max="2563" width="15.5703125" customWidth="1"/>
    <col min="2564" max="2564" width="100.42578125" customWidth="1"/>
    <col min="2817" max="2817" width="11.42578125" customWidth="1"/>
    <col min="2818" max="2818" width="12.140625" customWidth="1"/>
    <col min="2819" max="2819" width="15.5703125" customWidth="1"/>
    <col min="2820" max="2820" width="100.42578125" customWidth="1"/>
    <col min="3073" max="3073" width="11.42578125" customWidth="1"/>
    <col min="3074" max="3074" width="12.140625" customWidth="1"/>
    <col min="3075" max="3075" width="15.5703125" customWidth="1"/>
    <col min="3076" max="3076" width="100.42578125" customWidth="1"/>
    <col min="3329" max="3329" width="11.42578125" customWidth="1"/>
    <col min="3330" max="3330" width="12.140625" customWidth="1"/>
    <col min="3331" max="3331" width="15.5703125" customWidth="1"/>
    <col min="3332" max="3332" width="100.42578125" customWidth="1"/>
    <col min="3585" max="3585" width="11.42578125" customWidth="1"/>
    <col min="3586" max="3586" width="12.140625" customWidth="1"/>
    <col min="3587" max="3587" width="15.5703125" customWidth="1"/>
    <col min="3588" max="3588" width="100.42578125" customWidth="1"/>
    <col min="3841" max="3841" width="11.42578125" customWidth="1"/>
    <col min="3842" max="3842" width="12.140625" customWidth="1"/>
    <col min="3843" max="3843" width="15.5703125" customWidth="1"/>
    <col min="3844" max="3844" width="100.42578125" customWidth="1"/>
    <col min="4097" max="4097" width="11.42578125" customWidth="1"/>
    <col min="4098" max="4098" width="12.140625" customWidth="1"/>
    <col min="4099" max="4099" width="15.5703125" customWidth="1"/>
    <col min="4100" max="4100" width="100.42578125" customWidth="1"/>
    <col min="4353" max="4353" width="11.42578125" customWidth="1"/>
    <col min="4354" max="4354" width="12.140625" customWidth="1"/>
    <col min="4355" max="4355" width="15.5703125" customWidth="1"/>
    <col min="4356" max="4356" width="100.42578125" customWidth="1"/>
    <col min="4609" max="4609" width="11.42578125" customWidth="1"/>
    <col min="4610" max="4610" width="12.140625" customWidth="1"/>
    <col min="4611" max="4611" width="15.5703125" customWidth="1"/>
    <col min="4612" max="4612" width="100.42578125" customWidth="1"/>
    <col min="4865" max="4865" width="11.42578125" customWidth="1"/>
    <col min="4866" max="4866" width="12.140625" customWidth="1"/>
    <col min="4867" max="4867" width="15.5703125" customWidth="1"/>
    <col min="4868" max="4868" width="100.42578125" customWidth="1"/>
    <col min="5121" max="5121" width="11.42578125" customWidth="1"/>
    <col min="5122" max="5122" width="12.140625" customWidth="1"/>
    <col min="5123" max="5123" width="15.5703125" customWidth="1"/>
    <col min="5124" max="5124" width="100.42578125" customWidth="1"/>
    <col min="5377" max="5377" width="11.42578125" customWidth="1"/>
    <col min="5378" max="5378" width="12.140625" customWidth="1"/>
    <col min="5379" max="5379" width="15.5703125" customWidth="1"/>
    <col min="5380" max="5380" width="100.42578125" customWidth="1"/>
    <col min="5633" max="5633" width="11.42578125" customWidth="1"/>
    <col min="5634" max="5634" width="12.140625" customWidth="1"/>
    <col min="5635" max="5635" width="15.5703125" customWidth="1"/>
    <col min="5636" max="5636" width="100.42578125" customWidth="1"/>
    <col min="5889" max="5889" width="11.42578125" customWidth="1"/>
    <col min="5890" max="5890" width="12.140625" customWidth="1"/>
    <col min="5891" max="5891" width="15.5703125" customWidth="1"/>
    <col min="5892" max="5892" width="100.42578125" customWidth="1"/>
    <col min="6145" max="6145" width="11.42578125" customWidth="1"/>
    <col min="6146" max="6146" width="12.140625" customWidth="1"/>
    <col min="6147" max="6147" width="15.5703125" customWidth="1"/>
    <col min="6148" max="6148" width="100.42578125" customWidth="1"/>
    <col min="6401" max="6401" width="11.42578125" customWidth="1"/>
    <col min="6402" max="6402" width="12.140625" customWidth="1"/>
    <col min="6403" max="6403" width="15.5703125" customWidth="1"/>
    <col min="6404" max="6404" width="100.42578125" customWidth="1"/>
    <col min="6657" max="6657" width="11.42578125" customWidth="1"/>
    <col min="6658" max="6658" width="12.140625" customWidth="1"/>
    <col min="6659" max="6659" width="15.5703125" customWidth="1"/>
    <col min="6660" max="6660" width="100.42578125" customWidth="1"/>
    <col min="6913" max="6913" width="11.42578125" customWidth="1"/>
    <col min="6914" max="6914" width="12.140625" customWidth="1"/>
    <col min="6915" max="6915" width="15.5703125" customWidth="1"/>
    <col min="6916" max="6916" width="100.42578125" customWidth="1"/>
    <col min="7169" max="7169" width="11.42578125" customWidth="1"/>
    <col min="7170" max="7170" width="12.140625" customWidth="1"/>
    <col min="7171" max="7171" width="15.5703125" customWidth="1"/>
    <col min="7172" max="7172" width="100.42578125" customWidth="1"/>
    <col min="7425" max="7425" width="11.42578125" customWidth="1"/>
    <col min="7426" max="7426" width="12.140625" customWidth="1"/>
    <col min="7427" max="7427" width="15.5703125" customWidth="1"/>
    <col min="7428" max="7428" width="100.42578125" customWidth="1"/>
    <col min="7681" max="7681" width="11.42578125" customWidth="1"/>
    <col min="7682" max="7682" width="12.140625" customWidth="1"/>
    <col min="7683" max="7683" width="15.5703125" customWidth="1"/>
    <col min="7684" max="7684" width="100.42578125" customWidth="1"/>
    <col min="7937" max="7937" width="11.42578125" customWidth="1"/>
    <col min="7938" max="7938" width="12.140625" customWidth="1"/>
    <col min="7939" max="7939" width="15.5703125" customWidth="1"/>
    <col min="7940" max="7940" width="100.42578125" customWidth="1"/>
    <col min="8193" max="8193" width="11.42578125" customWidth="1"/>
    <col min="8194" max="8194" width="12.140625" customWidth="1"/>
    <col min="8195" max="8195" width="15.5703125" customWidth="1"/>
    <col min="8196" max="8196" width="100.42578125" customWidth="1"/>
    <col min="8449" max="8449" width="11.42578125" customWidth="1"/>
    <col min="8450" max="8450" width="12.140625" customWidth="1"/>
    <col min="8451" max="8451" width="15.5703125" customWidth="1"/>
    <col min="8452" max="8452" width="100.42578125" customWidth="1"/>
    <col min="8705" max="8705" width="11.42578125" customWidth="1"/>
    <col min="8706" max="8706" width="12.140625" customWidth="1"/>
    <col min="8707" max="8707" width="15.5703125" customWidth="1"/>
    <col min="8708" max="8708" width="100.42578125" customWidth="1"/>
    <col min="8961" max="8961" width="11.42578125" customWidth="1"/>
    <col min="8962" max="8962" width="12.140625" customWidth="1"/>
    <col min="8963" max="8963" width="15.5703125" customWidth="1"/>
    <col min="8964" max="8964" width="100.42578125" customWidth="1"/>
    <col min="9217" max="9217" width="11.42578125" customWidth="1"/>
    <col min="9218" max="9218" width="12.140625" customWidth="1"/>
    <col min="9219" max="9219" width="15.5703125" customWidth="1"/>
    <col min="9220" max="9220" width="100.42578125" customWidth="1"/>
    <col min="9473" max="9473" width="11.42578125" customWidth="1"/>
    <col min="9474" max="9474" width="12.140625" customWidth="1"/>
    <col min="9475" max="9475" width="15.5703125" customWidth="1"/>
    <col min="9476" max="9476" width="100.42578125" customWidth="1"/>
    <col min="9729" max="9729" width="11.42578125" customWidth="1"/>
    <col min="9730" max="9730" width="12.140625" customWidth="1"/>
    <col min="9731" max="9731" width="15.5703125" customWidth="1"/>
    <col min="9732" max="9732" width="100.42578125" customWidth="1"/>
    <col min="9985" max="9985" width="11.42578125" customWidth="1"/>
    <col min="9986" max="9986" width="12.140625" customWidth="1"/>
    <col min="9987" max="9987" width="15.5703125" customWidth="1"/>
    <col min="9988" max="9988" width="100.42578125" customWidth="1"/>
    <col min="10241" max="10241" width="11.42578125" customWidth="1"/>
    <col min="10242" max="10242" width="12.140625" customWidth="1"/>
    <col min="10243" max="10243" width="15.5703125" customWidth="1"/>
    <col min="10244" max="10244" width="100.42578125" customWidth="1"/>
    <col min="10497" max="10497" width="11.42578125" customWidth="1"/>
    <col min="10498" max="10498" width="12.140625" customWidth="1"/>
    <col min="10499" max="10499" width="15.5703125" customWidth="1"/>
    <col min="10500" max="10500" width="100.42578125" customWidth="1"/>
    <col min="10753" max="10753" width="11.42578125" customWidth="1"/>
    <col min="10754" max="10754" width="12.140625" customWidth="1"/>
    <col min="10755" max="10755" width="15.5703125" customWidth="1"/>
    <col min="10756" max="10756" width="100.42578125" customWidth="1"/>
    <col min="11009" max="11009" width="11.42578125" customWidth="1"/>
    <col min="11010" max="11010" width="12.140625" customWidth="1"/>
    <col min="11011" max="11011" width="15.5703125" customWidth="1"/>
    <col min="11012" max="11012" width="100.42578125" customWidth="1"/>
    <col min="11265" max="11265" width="11.42578125" customWidth="1"/>
    <col min="11266" max="11266" width="12.140625" customWidth="1"/>
    <col min="11267" max="11267" width="15.5703125" customWidth="1"/>
    <col min="11268" max="11268" width="100.42578125" customWidth="1"/>
    <col min="11521" max="11521" width="11.42578125" customWidth="1"/>
    <col min="11522" max="11522" width="12.140625" customWidth="1"/>
    <col min="11523" max="11523" width="15.5703125" customWidth="1"/>
    <col min="11524" max="11524" width="100.42578125" customWidth="1"/>
    <col min="11777" max="11777" width="11.42578125" customWidth="1"/>
    <col min="11778" max="11778" width="12.140625" customWidth="1"/>
    <col min="11779" max="11779" width="15.5703125" customWidth="1"/>
    <col min="11780" max="11780" width="100.42578125" customWidth="1"/>
    <col min="12033" max="12033" width="11.42578125" customWidth="1"/>
    <col min="12034" max="12034" width="12.140625" customWidth="1"/>
    <col min="12035" max="12035" width="15.5703125" customWidth="1"/>
    <col min="12036" max="12036" width="100.42578125" customWidth="1"/>
    <col min="12289" max="12289" width="11.42578125" customWidth="1"/>
    <col min="12290" max="12290" width="12.140625" customWidth="1"/>
    <col min="12291" max="12291" width="15.5703125" customWidth="1"/>
    <col min="12292" max="12292" width="100.42578125" customWidth="1"/>
    <col min="12545" max="12545" width="11.42578125" customWidth="1"/>
    <col min="12546" max="12546" width="12.140625" customWidth="1"/>
    <col min="12547" max="12547" width="15.5703125" customWidth="1"/>
    <col min="12548" max="12548" width="100.42578125" customWidth="1"/>
    <col min="12801" max="12801" width="11.42578125" customWidth="1"/>
    <col min="12802" max="12802" width="12.140625" customWidth="1"/>
    <col min="12803" max="12803" width="15.5703125" customWidth="1"/>
    <col min="12804" max="12804" width="100.42578125" customWidth="1"/>
    <col min="13057" max="13057" width="11.42578125" customWidth="1"/>
    <col min="13058" max="13058" width="12.140625" customWidth="1"/>
    <col min="13059" max="13059" width="15.5703125" customWidth="1"/>
    <col min="13060" max="13060" width="100.42578125" customWidth="1"/>
    <col min="13313" max="13313" width="11.42578125" customWidth="1"/>
    <col min="13314" max="13314" width="12.140625" customWidth="1"/>
    <col min="13315" max="13315" width="15.5703125" customWidth="1"/>
    <col min="13316" max="13316" width="100.42578125" customWidth="1"/>
    <col min="13569" max="13569" width="11.42578125" customWidth="1"/>
    <col min="13570" max="13570" width="12.140625" customWidth="1"/>
    <col min="13571" max="13571" width="15.5703125" customWidth="1"/>
    <col min="13572" max="13572" width="100.42578125" customWidth="1"/>
    <col min="13825" max="13825" width="11.42578125" customWidth="1"/>
    <col min="13826" max="13826" width="12.140625" customWidth="1"/>
    <col min="13827" max="13827" width="15.5703125" customWidth="1"/>
    <col min="13828" max="13828" width="100.42578125" customWidth="1"/>
    <col min="14081" max="14081" width="11.42578125" customWidth="1"/>
    <col min="14082" max="14082" width="12.140625" customWidth="1"/>
    <col min="14083" max="14083" width="15.5703125" customWidth="1"/>
    <col min="14084" max="14084" width="100.42578125" customWidth="1"/>
    <col min="14337" max="14337" width="11.42578125" customWidth="1"/>
    <col min="14338" max="14338" width="12.140625" customWidth="1"/>
    <col min="14339" max="14339" width="15.5703125" customWidth="1"/>
    <col min="14340" max="14340" width="100.42578125" customWidth="1"/>
    <col min="14593" max="14593" width="11.42578125" customWidth="1"/>
    <col min="14594" max="14594" width="12.140625" customWidth="1"/>
    <col min="14595" max="14595" width="15.5703125" customWidth="1"/>
    <col min="14596" max="14596" width="100.42578125" customWidth="1"/>
    <col min="14849" max="14849" width="11.42578125" customWidth="1"/>
    <col min="14850" max="14850" width="12.140625" customWidth="1"/>
    <col min="14851" max="14851" width="15.5703125" customWidth="1"/>
    <col min="14852" max="14852" width="100.42578125" customWidth="1"/>
    <col min="15105" max="15105" width="11.42578125" customWidth="1"/>
    <col min="15106" max="15106" width="12.140625" customWidth="1"/>
    <col min="15107" max="15107" width="15.5703125" customWidth="1"/>
    <col min="15108" max="15108" width="100.42578125" customWidth="1"/>
    <col min="15361" max="15361" width="11.42578125" customWidth="1"/>
    <col min="15362" max="15362" width="12.140625" customWidth="1"/>
    <col min="15363" max="15363" width="15.5703125" customWidth="1"/>
    <col min="15364" max="15364" width="100.42578125" customWidth="1"/>
    <col min="15617" max="15617" width="11.42578125" customWidth="1"/>
    <col min="15618" max="15618" width="12.140625" customWidth="1"/>
    <col min="15619" max="15619" width="15.5703125" customWidth="1"/>
    <col min="15620" max="15620" width="100.42578125" customWidth="1"/>
    <col min="15873" max="15873" width="11.42578125" customWidth="1"/>
    <col min="15874" max="15874" width="12.140625" customWidth="1"/>
    <col min="15875" max="15875" width="15.5703125" customWidth="1"/>
    <col min="15876" max="15876" width="100.42578125" customWidth="1"/>
    <col min="16129" max="16129" width="11.42578125" customWidth="1"/>
    <col min="16130" max="16130" width="12.140625" customWidth="1"/>
    <col min="16131" max="16131" width="15.5703125" customWidth="1"/>
    <col min="16132" max="16132" width="100.42578125" customWidth="1"/>
  </cols>
  <sheetData>
    <row r="1" spans="2:4" ht="12.75" x14ac:dyDescent="0.2"/>
    <row r="2" spans="2:4" ht="45" customHeight="1" x14ac:dyDescent="0.25">
      <c r="B2" s="11" t="s">
        <v>123</v>
      </c>
      <c r="C2" s="12" t="s">
        <v>124</v>
      </c>
      <c r="D2" s="12" t="s">
        <v>125</v>
      </c>
    </row>
    <row r="3" spans="2:4" ht="15" customHeight="1" x14ac:dyDescent="0.25">
      <c r="B3" s="13" t="s">
        <v>15</v>
      </c>
      <c r="C3" s="14" t="s">
        <v>16</v>
      </c>
      <c r="D3" s="14" t="s">
        <v>17</v>
      </c>
    </row>
    <row r="4" spans="2:4" ht="15" customHeight="1" x14ac:dyDescent="0.25">
      <c r="B4" s="13" t="s">
        <v>130</v>
      </c>
      <c r="C4" s="14" t="s">
        <v>129</v>
      </c>
      <c r="D4" s="14" t="s">
        <v>131</v>
      </c>
    </row>
    <row r="5" spans="2:4" ht="15" customHeight="1" x14ac:dyDescent="0.25">
      <c r="B5" s="13" t="s">
        <v>18</v>
      </c>
      <c r="C5" s="14" t="s">
        <v>19</v>
      </c>
      <c r="D5" s="14" t="s">
        <v>20</v>
      </c>
    </row>
    <row r="6" spans="2:4" ht="15" customHeight="1" x14ac:dyDescent="0.25">
      <c r="B6" s="13" t="s">
        <v>21</v>
      </c>
      <c r="C6" s="14" t="s">
        <v>22</v>
      </c>
      <c r="D6" s="14" t="s">
        <v>23</v>
      </c>
    </row>
    <row r="7" spans="2:4" ht="15" customHeight="1" x14ac:dyDescent="0.25">
      <c r="B7" s="13" t="s">
        <v>24</v>
      </c>
      <c r="C7" s="14" t="s">
        <v>25</v>
      </c>
      <c r="D7" s="14" t="s">
        <v>26</v>
      </c>
    </row>
    <row r="8" spans="2:4" ht="15" customHeight="1" x14ac:dyDescent="0.25">
      <c r="B8" s="13" t="s">
        <v>27</v>
      </c>
      <c r="C8" s="14" t="s">
        <v>28</v>
      </c>
      <c r="D8" s="14" t="s">
        <v>29</v>
      </c>
    </row>
    <row r="9" spans="2:4" ht="15" customHeight="1" x14ac:dyDescent="0.25">
      <c r="B9" s="13" t="s">
        <v>30</v>
      </c>
      <c r="C9" s="14" t="s">
        <v>31</v>
      </c>
      <c r="D9" s="14" t="s">
        <v>32</v>
      </c>
    </row>
    <row r="10" spans="2:4" ht="15" customHeight="1" x14ac:dyDescent="0.25">
      <c r="B10" s="13" t="s">
        <v>33</v>
      </c>
      <c r="C10" s="14" t="s">
        <v>34</v>
      </c>
      <c r="D10" s="14" t="s">
        <v>35</v>
      </c>
    </row>
    <row r="11" spans="2:4" ht="15" customHeight="1" x14ac:dyDescent="0.25">
      <c r="B11" s="13" t="s">
        <v>36</v>
      </c>
      <c r="C11" s="14" t="s">
        <v>37</v>
      </c>
      <c r="D11" s="14" t="s">
        <v>38</v>
      </c>
    </row>
    <row r="12" spans="2:4" ht="15" customHeight="1" x14ac:dyDescent="0.25">
      <c r="B12" s="13" t="s">
        <v>39</v>
      </c>
      <c r="C12" s="14" t="s">
        <v>40</v>
      </c>
      <c r="D12" s="14" t="s">
        <v>41</v>
      </c>
    </row>
    <row r="13" spans="2:4" ht="15" customHeight="1" x14ac:dyDescent="0.25">
      <c r="B13" s="13" t="s">
        <v>42</v>
      </c>
      <c r="C13" s="14" t="s">
        <v>43</v>
      </c>
      <c r="D13" s="14" t="s">
        <v>44</v>
      </c>
    </row>
    <row r="14" spans="2:4" ht="15" customHeight="1" x14ac:dyDescent="0.25">
      <c r="B14" s="13" t="s">
        <v>45</v>
      </c>
      <c r="C14" s="14" t="s">
        <v>46</v>
      </c>
      <c r="D14" s="14" t="s">
        <v>47</v>
      </c>
    </row>
    <row r="15" spans="2:4" ht="15" customHeight="1" x14ac:dyDescent="0.25">
      <c r="B15" s="13" t="s">
        <v>48</v>
      </c>
      <c r="C15" s="14" t="s">
        <v>49</v>
      </c>
      <c r="D15" s="14" t="s">
        <v>50</v>
      </c>
    </row>
    <row r="16" spans="2:4" ht="15" customHeight="1" x14ac:dyDescent="0.25">
      <c r="B16" s="13" t="s">
        <v>51</v>
      </c>
      <c r="C16" s="14" t="s">
        <v>52</v>
      </c>
      <c r="D16" s="14" t="s">
        <v>53</v>
      </c>
    </row>
    <row r="17" spans="2:4" ht="15" customHeight="1" x14ac:dyDescent="0.25">
      <c r="B17" s="13" t="s">
        <v>54</v>
      </c>
      <c r="C17" s="14" t="s">
        <v>161</v>
      </c>
      <c r="D17" s="14" t="s">
        <v>162</v>
      </c>
    </row>
    <row r="18" spans="2:4" ht="15" customHeight="1" x14ac:dyDescent="0.25">
      <c r="B18" s="13" t="s">
        <v>55</v>
      </c>
      <c r="C18" s="14" t="s">
        <v>56</v>
      </c>
      <c r="D18" s="14" t="s">
        <v>57</v>
      </c>
    </row>
    <row r="19" spans="2:4" ht="15" customHeight="1" x14ac:dyDescent="0.25">
      <c r="B19" s="13" t="s">
        <v>58</v>
      </c>
      <c r="C19" s="14" t="s">
        <v>59</v>
      </c>
      <c r="D19" s="14" t="s">
        <v>60</v>
      </c>
    </row>
    <row r="20" spans="2:4" ht="15" customHeight="1" x14ac:dyDescent="0.25">
      <c r="B20" s="13" t="s">
        <v>61</v>
      </c>
      <c r="C20" s="14" t="s">
        <v>62</v>
      </c>
      <c r="D20" s="14" t="s">
        <v>63</v>
      </c>
    </row>
    <row r="21" spans="2:4" ht="15" customHeight="1" x14ac:dyDescent="0.25">
      <c r="B21" s="13" t="s">
        <v>64</v>
      </c>
      <c r="C21" s="14" t="s">
        <v>65</v>
      </c>
      <c r="D21" s="14" t="s">
        <v>66</v>
      </c>
    </row>
    <row r="22" spans="2:4" ht="15" customHeight="1" x14ac:dyDescent="0.25">
      <c r="B22" s="13" t="s">
        <v>67</v>
      </c>
      <c r="C22" s="14" t="s">
        <v>68</v>
      </c>
      <c r="D22" s="14" t="s">
        <v>69</v>
      </c>
    </row>
    <row r="23" spans="2:4" ht="15.75" customHeight="1" x14ac:dyDescent="0.25">
      <c r="B23" s="14" t="s">
        <v>70</v>
      </c>
      <c r="C23" s="14" t="s">
        <v>71</v>
      </c>
      <c r="D23" s="14" t="s">
        <v>132</v>
      </c>
    </row>
    <row r="24" spans="2:4" ht="15.75" customHeight="1" x14ac:dyDescent="0.25">
      <c r="B24" s="14" t="s">
        <v>72</v>
      </c>
      <c r="C24" s="14" t="s">
        <v>159</v>
      </c>
      <c r="D24" s="14" t="s">
        <v>160</v>
      </c>
    </row>
    <row r="25" spans="2:4" ht="15.75" customHeight="1" x14ac:dyDescent="0.25">
      <c r="B25" s="14" t="s">
        <v>73</v>
      </c>
      <c r="C25" s="14" t="s">
        <v>74</v>
      </c>
      <c r="D25" s="14" t="s">
        <v>133</v>
      </c>
    </row>
    <row r="26" spans="2:4" ht="15.75" customHeight="1" x14ac:dyDescent="0.25">
      <c r="B26" s="14" t="s">
        <v>10</v>
      </c>
      <c r="C26" s="14" t="s">
        <v>75</v>
      </c>
      <c r="D26" s="14" t="s">
        <v>134</v>
      </c>
    </row>
    <row r="27" spans="2:4" ht="15.75" customHeight="1" x14ac:dyDescent="0.25">
      <c r="B27" s="14" t="s">
        <v>76</v>
      </c>
      <c r="C27" s="14" t="s">
        <v>77</v>
      </c>
      <c r="D27" s="14" t="s">
        <v>135</v>
      </c>
    </row>
    <row r="28" spans="2:4" ht="15.75" customHeight="1" x14ac:dyDescent="0.25">
      <c r="B28" s="14" t="s">
        <v>7</v>
      </c>
      <c r="C28" s="14" t="s">
        <v>14</v>
      </c>
      <c r="D28" s="14" t="s">
        <v>136</v>
      </c>
    </row>
    <row r="29" spans="2:4" ht="15.75" customHeight="1" x14ac:dyDescent="0.25">
      <c r="B29" s="14" t="s">
        <v>78</v>
      </c>
      <c r="C29" s="14" t="s">
        <v>79</v>
      </c>
      <c r="D29" s="14" t="s">
        <v>137</v>
      </c>
    </row>
    <row r="30" spans="2:4" ht="15.75" customHeight="1" x14ac:dyDescent="0.25">
      <c r="B30" s="14" t="s">
        <v>80</v>
      </c>
      <c r="C30" s="14" t="s">
        <v>81</v>
      </c>
      <c r="D30" s="14" t="s">
        <v>138</v>
      </c>
    </row>
    <row r="31" spans="2:4" ht="15.75" customHeight="1" x14ac:dyDescent="0.25">
      <c r="B31" s="14" t="s">
        <v>8</v>
      </c>
      <c r="C31" s="14" t="s">
        <v>163</v>
      </c>
      <c r="D31" s="14" t="s">
        <v>164</v>
      </c>
    </row>
    <row r="32" spans="2:4" ht="15.75" customHeight="1" x14ac:dyDescent="0.25">
      <c r="B32" s="14" t="s">
        <v>82</v>
      </c>
      <c r="C32" s="14" t="s">
        <v>83</v>
      </c>
      <c r="D32" s="14" t="s">
        <v>139</v>
      </c>
    </row>
    <row r="33" spans="2:4" ht="15.75" customHeight="1" x14ac:dyDescent="0.25">
      <c r="B33" s="14" t="s">
        <v>11</v>
      </c>
      <c r="C33" s="14" t="s">
        <v>84</v>
      </c>
      <c r="D33" s="14" t="s">
        <v>140</v>
      </c>
    </row>
    <row r="34" spans="2:4" ht="15.75" customHeight="1" x14ac:dyDescent="0.25">
      <c r="B34" s="14" t="s">
        <v>85</v>
      </c>
      <c r="C34" s="14" t="s">
        <v>86</v>
      </c>
      <c r="D34" s="14" t="s">
        <v>141</v>
      </c>
    </row>
    <row r="35" spans="2:4" ht="15.75" customHeight="1" x14ac:dyDescent="0.25">
      <c r="B35" s="14" t="s">
        <v>87</v>
      </c>
      <c r="C35" s="14" t="s">
        <v>88</v>
      </c>
      <c r="D35" s="14" t="s">
        <v>142</v>
      </c>
    </row>
    <row r="36" spans="2:4" ht="15.75" customHeight="1" x14ac:dyDescent="0.25">
      <c r="B36" s="14" t="s">
        <v>6</v>
      </c>
      <c r="C36" s="14" t="s">
        <v>89</v>
      </c>
      <c r="D36" s="14" t="s">
        <v>143</v>
      </c>
    </row>
    <row r="37" spans="2:4" ht="15.75" customHeight="1" x14ac:dyDescent="0.25">
      <c r="B37" s="14" t="s">
        <v>90</v>
      </c>
      <c r="C37" s="14" t="s">
        <v>91</v>
      </c>
      <c r="D37" s="14" t="s">
        <v>144</v>
      </c>
    </row>
    <row r="38" spans="2:4" ht="15.75" customHeight="1" x14ac:dyDescent="0.25">
      <c r="B38" s="14" t="s">
        <v>9</v>
      </c>
      <c r="C38" s="14" t="s">
        <v>92</v>
      </c>
      <c r="D38" s="14" t="s">
        <v>145</v>
      </c>
    </row>
    <row r="39" spans="2:4" ht="15.75" customHeight="1" x14ac:dyDescent="0.25">
      <c r="B39" s="14" t="s">
        <v>93</v>
      </c>
      <c r="C39" s="14" t="s">
        <v>94</v>
      </c>
      <c r="D39" s="14" t="s">
        <v>146</v>
      </c>
    </row>
    <row r="40" spans="2:4" ht="15.75" customHeight="1" x14ac:dyDescent="0.25">
      <c r="B40" s="14" t="s">
        <v>95</v>
      </c>
      <c r="C40" s="14" t="s">
        <v>96</v>
      </c>
      <c r="D40" s="14" t="s">
        <v>147</v>
      </c>
    </row>
    <row r="41" spans="2:4" ht="15.75" customHeight="1" x14ac:dyDescent="0.25">
      <c r="B41" s="14" t="s">
        <v>97</v>
      </c>
      <c r="C41" s="14" t="s">
        <v>98</v>
      </c>
      <c r="D41" s="14" t="s">
        <v>148</v>
      </c>
    </row>
    <row r="42" spans="2:4" ht="15.75" customHeight="1" x14ac:dyDescent="0.25">
      <c r="B42" s="14" t="s">
        <v>99</v>
      </c>
      <c r="C42" s="14" t="s">
        <v>100</v>
      </c>
      <c r="D42" s="14" t="s">
        <v>149</v>
      </c>
    </row>
    <row r="43" spans="2:4" ht="15.75" customHeight="1" x14ac:dyDescent="0.25">
      <c r="B43" s="14" t="s">
        <v>101</v>
      </c>
      <c r="C43" s="14" t="s">
        <v>102</v>
      </c>
      <c r="D43" s="14" t="s">
        <v>150</v>
      </c>
    </row>
    <row r="44" spans="2:4" ht="15.75" customHeight="1" x14ac:dyDescent="0.25">
      <c r="B44" s="14" t="s">
        <v>103</v>
      </c>
      <c r="C44" s="14" t="s">
        <v>104</v>
      </c>
      <c r="D44" s="14" t="s">
        <v>105</v>
      </c>
    </row>
    <row r="45" spans="2:4" ht="15.75" customHeight="1" x14ac:dyDescent="0.25">
      <c r="B45" s="14" t="s">
        <v>106</v>
      </c>
      <c r="C45" s="14" t="s">
        <v>107</v>
      </c>
      <c r="D45" s="14" t="s">
        <v>108</v>
      </c>
    </row>
    <row r="46" spans="2:4" ht="15.75" customHeight="1" x14ac:dyDescent="0.25">
      <c r="B46" s="14" t="s">
        <v>109</v>
      </c>
      <c r="C46" s="14" t="s">
        <v>110</v>
      </c>
      <c r="D46" s="14" t="s">
        <v>111</v>
      </c>
    </row>
    <row r="47" spans="2:4" ht="15.75" customHeight="1" x14ac:dyDescent="0.25">
      <c r="B47" s="14" t="s">
        <v>112</v>
      </c>
      <c r="C47" s="14" t="s">
        <v>113</v>
      </c>
      <c r="D47" s="14" t="s">
        <v>114</v>
      </c>
    </row>
    <row r="48" spans="2:4" ht="15.75" customHeight="1" x14ac:dyDescent="0.25">
      <c r="B48" s="14" t="s">
        <v>115</v>
      </c>
      <c r="C48" s="14" t="s">
        <v>116</v>
      </c>
      <c r="D48" s="14" t="s">
        <v>117</v>
      </c>
    </row>
    <row r="49" spans="2:4" ht="15.75" customHeight="1" x14ac:dyDescent="0.25">
      <c r="B49" s="15" t="s">
        <v>156</v>
      </c>
      <c r="C49" s="14" t="s">
        <v>157</v>
      </c>
      <c r="D49" s="14" t="s">
        <v>158</v>
      </c>
    </row>
    <row r="50" spans="2:4" ht="15.75" customHeight="1" x14ac:dyDescent="0.25">
      <c r="B50" s="14" t="s">
        <v>118</v>
      </c>
      <c r="C50" s="14" t="s">
        <v>119</v>
      </c>
      <c r="D50" s="14" t="s">
        <v>120</v>
      </c>
    </row>
    <row r="51" spans="2:4" ht="15.75" customHeight="1" x14ac:dyDescent="0.25">
      <c r="B51" s="14" t="s">
        <v>126</v>
      </c>
      <c r="C51" s="14" t="s">
        <v>127</v>
      </c>
      <c r="D51" s="14" t="s">
        <v>128</v>
      </c>
    </row>
    <row r="52" spans="2:4" ht="15.75" customHeight="1" x14ac:dyDescent="0.25">
      <c r="B52" s="14" t="s">
        <v>121</v>
      </c>
      <c r="C52" s="14" t="s">
        <v>122</v>
      </c>
      <c r="D52" s="1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ED</vt:lpstr>
      <vt:lpstr>Hoja1</vt:lpstr>
      <vt:lpstr>BALANÇ</vt:lpstr>
      <vt:lpstr>Unitats acadèmiques</vt:lpstr>
      <vt:lpstr>ED!_1Àrea_d_impressió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Jordi Aguilar</cp:lastModifiedBy>
  <cp:lastPrinted>2021-02-22T17:42:56Z</cp:lastPrinted>
  <dcterms:created xsi:type="dcterms:W3CDTF">2007-03-22T09:08:47Z</dcterms:created>
  <dcterms:modified xsi:type="dcterms:W3CDTF">2025-03-20T12:31:44Z</dcterms:modified>
</cp:coreProperties>
</file>